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480" yWindow="675" windowWidth="15195" windowHeight="8160" activeTab="4"/>
  </bookViews>
  <sheets>
    <sheet name="Entries" sheetId="1" r:id="rId1"/>
    <sheet name="Results" sheetId="31" r:id="rId2"/>
    <sheet name="Field Expanded (LJ &amp;TJ)" sheetId="23" r:id="rId3"/>
    <sheet name="Field Expanded (Throws)" sheetId="41" r:id="rId4"/>
    <sheet name="Individual Results" sheetId="35" r:id="rId5"/>
    <sheet name="Cert Track &lt; 400m" sheetId="36" r:id="rId6"/>
    <sheet name="Cert Track &gt; 400m" sheetId="37" r:id="rId7"/>
    <sheet name="Cert Field Distance" sheetId="39" r:id="rId8"/>
  </sheets>
  <calcPr calcId="125725"/>
</workbook>
</file>

<file path=xl/calcChain.xml><?xml version="1.0" encoding="utf-8"?>
<calcChain xmlns="http://schemas.openxmlformats.org/spreadsheetml/2006/main">
  <c r="E12" i="23"/>
  <c r="L12" s="1"/>
  <c r="M12" s="1"/>
  <c r="D12"/>
  <c r="C12"/>
  <c r="E37" i="31"/>
  <c r="H37" s="1"/>
  <c r="I37" s="1"/>
  <c r="D37"/>
  <c r="C37"/>
  <c r="E125"/>
  <c r="H125" s="1"/>
  <c r="I125" s="1"/>
  <c r="D125"/>
  <c r="C125"/>
  <c r="E124"/>
  <c r="H124" s="1"/>
  <c r="I124" s="1"/>
  <c r="D124"/>
  <c r="C124"/>
  <c r="E123"/>
  <c r="H123" s="1"/>
  <c r="I123" s="1"/>
  <c r="D123"/>
  <c r="C123"/>
  <c r="E103"/>
  <c r="H103" s="1"/>
  <c r="I103" s="1"/>
  <c r="D103"/>
  <c r="C103"/>
  <c r="E102"/>
  <c r="H102" s="1"/>
  <c r="I102" s="1"/>
  <c r="D102"/>
  <c r="C102"/>
  <c r="E101"/>
  <c r="H101" s="1"/>
  <c r="I101" s="1"/>
  <c r="D101"/>
  <c r="C101"/>
  <c r="E100"/>
  <c r="H100" s="1"/>
  <c r="I100" s="1"/>
  <c r="D100"/>
  <c r="C100"/>
  <c r="E58"/>
  <c r="H58" s="1"/>
  <c r="I58" s="1"/>
  <c r="D58"/>
  <c r="C58"/>
  <c r="E122" l="1"/>
  <c r="H122" s="1"/>
  <c r="I122" s="1"/>
  <c r="D122"/>
  <c r="C122"/>
  <c r="E121"/>
  <c r="H121" s="1"/>
  <c r="I121" s="1"/>
  <c r="D121"/>
  <c r="C121"/>
  <c r="E120"/>
  <c r="H120" s="1"/>
  <c r="I120" s="1"/>
  <c r="D120"/>
  <c r="C120"/>
  <c r="E119"/>
  <c r="H119" s="1"/>
  <c r="I119" s="1"/>
  <c r="D119"/>
  <c r="C119"/>
  <c r="E118"/>
  <c r="H118" s="1"/>
  <c r="I118" s="1"/>
  <c r="D118"/>
  <c r="C118"/>
  <c r="E117"/>
  <c r="H117" s="1"/>
  <c r="I117" s="1"/>
  <c r="D117"/>
  <c r="C117"/>
  <c r="E116"/>
  <c r="H116" s="1"/>
  <c r="I116" s="1"/>
  <c r="D116"/>
  <c r="C116"/>
  <c r="E115"/>
  <c r="H115" s="1"/>
  <c r="I115" s="1"/>
  <c r="D115"/>
  <c r="C115"/>
  <c r="E114"/>
  <c r="H114" s="1"/>
  <c r="I114" s="1"/>
  <c r="D114"/>
  <c r="C114"/>
  <c r="E113"/>
  <c r="H113" s="1"/>
  <c r="I113" s="1"/>
  <c r="D113"/>
  <c r="C113"/>
  <c r="E112"/>
  <c r="H112" s="1"/>
  <c r="I112" s="1"/>
  <c r="D112"/>
  <c r="C112"/>
  <c r="E111"/>
  <c r="H111" s="1"/>
  <c r="I111" s="1"/>
  <c r="D111"/>
  <c r="C111"/>
  <c r="E110"/>
  <c r="H110" s="1"/>
  <c r="I110" s="1"/>
  <c r="D110"/>
  <c r="C110"/>
  <c r="E109"/>
  <c r="H109" s="1"/>
  <c r="I109" s="1"/>
  <c r="D109"/>
  <c r="C109"/>
  <c r="E108"/>
  <c r="H108" s="1"/>
  <c r="I108" s="1"/>
  <c r="D108"/>
  <c r="C108"/>
  <c r="E107"/>
  <c r="H107" s="1"/>
  <c r="I107" s="1"/>
  <c r="D107"/>
  <c r="C107"/>
  <c r="E10" i="41" l="1"/>
  <c r="L10" s="1"/>
  <c r="M10" s="1"/>
  <c r="D10"/>
  <c r="C10"/>
  <c r="E11"/>
  <c r="L11" s="1"/>
  <c r="M11" s="1"/>
  <c r="D11"/>
  <c r="C11"/>
  <c r="E4"/>
  <c r="L4" s="1"/>
  <c r="M4" s="1"/>
  <c r="D4"/>
  <c r="C4"/>
  <c r="E5"/>
  <c r="L5" s="1"/>
  <c r="M5" s="1"/>
  <c r="D5"/>
  <c r="C5"/>
  <c r="E6"/>
  <c r="L6" s="1"/>
  <c r="M6" s="1"/>
  <c r="D6"/>
  <c r="C6"/>
  <c r="C140" i="31" l="1"/>
  <c r="D140"/>
  <c r="E140"/>
  <c r="H140" s="1"/>
  <c r="I140" s="1"/>
  <c r="C141"/>
  <c r="D141"/>
  <c r="E141"/>
  <c r="H141" s="1"/>
  <c r="I141" s="1"/>
  <c r="E99" l="1"/>
  <c r="H99" s="1"/>
  <c r="I99" s="1"/>
  <c r="D99"/>
  <c r="C99"/>
  <c r="E98"/>
  <c r="H98" s="1"/>
  <c r="I98" s="1"/>
  <c r="D98"/>
  <c r="C98"/>
  <c r="E97"/>
  <c r="H97" s="1"/>
  <c r="I97" s="1"/>
  <c r="D97"/>
  <c r="C97"/>
  <c r="E96"/>
  <c r="H96" s="1"/>
  <c r="I96" s="1"/>
  <c r="D96"/>
  <c r="C96"/>
  <c r="E95"/>
  <c r="H95" s="1"/>
  <c r="I95" s="1"/>
  <c r="D95"/>
  <c r="C95"/>
  <c r="E94"/>
  <c r="H94" s="1"/>
  <c r="I94" s="1"/>
  <c r="D94"/>
  <c r="C94"/>
  <c r="E93"/>
  <c r="H93" s="1"/>
  <c r="I93" s="1"/>
  <c r="D93"/>
  <c r="C93"/>
  <c r="E92"/>
  <c r="H92" s="1"/>
  <c r="I92" s="1"/>
  <c r="D92"/>
  <c r="C92"/>
  <c r="E91"/>
  <c r="H91" s="1"/>
  <c r="I91" s="1"/>
  <c r="D91"/>
  <c r="C91"/>
  <c r="E90"/>
  <c r="H90" s="1"/>
  <c r="I90" s="1"/>
  <c r="D90"/>
  <c r="C90"/>
  <c r="E89"/>
  <c r="H89" s="1"/>
  <c r="I89" s="1"/>
  <c r="D89"/>
  <c r="C89"/>
  <c r="E88"/>
  <c r="H88" s="1"/>
  <c r="I88" s="1"/>
  <c r="D88"/>
  <c r="C88"/>
  <c r="E87"/>
  <c r="H87" s="1"/>
  <c r="I87" s="1"/>
  <c r="D87"/>
  <c r="C87"/>
  <c r="E86"/>
  <c r="H86" s="1"/>
  <c r="I86" s="1"/>
  <c r="D86"/>
  <c r="C86"/>
  <c r="E85"/>
  <c r="H85" s="1"/>
  <c r="I85" s="1"/>
  <c r="D85"/>
  <c r="C85"/>
  <c r="E84"/>
  <c r="H84" s="1"/>
  <c r="I84" s="1"/>
  <c r="D84"/>
  <c r="C84"/>
  <c r="E80"/>
  <c r="H80" s="1"/>
  <c r="I80" s="1"/>
  <c r="D80"/>
  <c r="C80"/>
  <c r="E79"/>
  <c r="H79" s="1"/>
  <c r="I79" s="1"/>
  <c r="D79"/>
  <c r="C79"/>
  <c r="E78"/>
  <c r="H78" s="1"/>
  <c r="I78" s="1"/>
  <c r="D78"/>
  <c r="C78"/>
  <c r="E77"/>
  <c r="H77" s="1"/>
  <c r="I77" s="1"/>
  <c r="D77"/>
  <c r="C77"/>
  <c r="E76"/>
  <c r="H76" s="1"/>
  <c r="I76" s="1"/>
  <c r="D76"/>
  <c r="C76"/>
  <c r="E75"/>
  <c r="H75" s="1"/>
  <c r="I75" s="1"/>
  <c r="D75"/>
  <c r="C75"/>
  <c r="E74"/>
  <c r="H74" s="1"/>
  <c r="I74" s="1"/>
  <c r="D74"/>
  <c r="C74"/>
  <c r="E73"/>
  <c r="H73" s="1"/>
  <c r="I73" s="1"/>
  <c r="D73"/>
  <c r="C73"/>
  <c r="E72"/>
  <c r="H72" s="1"/>
  <c r="I72" s="1"/>
  <c r="D72"/>
  <c r="C72"/>
  <c r="E71"/>
  <c r="H71" s="1"/>
  <c r="I71" s="1"/>
  <c r="D71"/>
  <c r="C71"/>
  <c r="E70"/>
  <c r="H70" s="1"/>
  <c r="I70" s="1"/>
  <c r="D70"/>
  <c r="C70"/>
  <c r="E69"/>
  <c r="H69" s="1"/>
  <c r="I69" s="1"/>
  <c r="D69"/>
  <c r="C69"/>
  <c r="E68"/>
  <c r="H68" s="1"/>
  <c r="I68" s="1"/>
  <c r="D68"/>
  <c r="C68"/>
  <c r="E67"/>
  <c r="H67" s="1"/>
  <c r="I67" s="1"/>
  <c r="D67"/>
  <c r="C67"/>
  <c r="E66"/>
  <c r="H66" s="1"/>
  <c r="I66" s="1"/>
  <c r="D66"/>
  <c r="C66"/>
  <c r="E65"/>
  <c r="H65" s="1"/>
  <c r="I65" s="1"/>
  <c r="D65"/>
  <c r="C65"/>
  <c r="E57"/>
  <c r="H57" s="1"/>
  <c r="I57" s="1"/>
  <c r="D57"/>
  <c r="C57"/>
  <c r="E56"/>
  <c r="H56" s="1"/>
  <c r="I56" s="1"/>
  <c r="D56"/>
  <c r="C56"/>
  <c r="E55"/>
  <c r="H55" s="1"/>
  <c r="I55" s="1"/>
  <c r="D55"/>
  <c r="C55"/>
  <c r="E54"/>
  <c r="D54"/>
  <c r="C54"/>
  <c r="E53"/>
  <c r="H53" s="1"/>
  <c r="I53" s="1"/>
  <c r="D53"/>
  <c r="C53"/>
  <c r="E52"/>
  <c r="H52" s="1"/>
  <c r="I52" s="1"/>
  <c r="D52"/>
  <c r="C52"/>
  <c r="E51"/>
  <c r="H51" s="1"/>
  <c r="I51" s="1"/>
  <c r="D51"/>
  <c r="C51"/>
  <c r="E50"/>
  <c r="H50" s="1"/>
  <c r="I50" s="1"/>
  <c r="D50"/>
  <c r="C50"/>
  <c r="E49"/>
  <c r="H49" s="1"/>
  <c r="I49" s="1"/>
  <c r="D49"/>
  <c r="C49"/>
  <c r="E48"/>
  <c r="H48" s="1"/>
  <c r="I48" s="1"/>
  <c r="D48"/>
  <c r="C48"/>
  <c r="E47"/>
  <c r="H47" s="1"/>
  <c r="I47" s="1"/>
  <c r="D47"/>
  <c r="C47"/>
  <c r="H54"/>
  <c r="I54" s="1"/>
  <c r="B23" i="39" l="1"/>
  <c r="B21"/>
  <c r="B19"/>
  <c r="B17"/>
  <c r="B15"/>
  <c r="B13"/>
  <c r="B23" i="37"/>
  <c r="B21"/>
  <c r="B19"/>
  <c r="B17"/>
  <c r="B15"/>
  <c r="B13"/>
  <c r="B13" i="36"/>
  <c r="B23"/>
  <c r="B21"/>
  <c r="B19"/>
  <c r="B17"/>
  <c r="B15"/>
  <c r="E11" i="23" l="1"/>
  <c r="L11" s="1"/>
  <c r="M11" s="1"/>
  <c r="D11"/>
  <c r="C11"/>
  <c r="E7"/>
  <c r="L7" s="1"/>
  <c r="M7" s="1"/>
  <c r="D7"/>
  <c r="C7"/>
  <c r="E5"/>
  <c r="L5" s="1"/>
  <c r="M5" s="1"/>
  <c r="D5"/>
  <c r="C5"/>
  <c r="E6"/>
  <c r="L6" s="1"/>
  <c r="M6" s="1"/>
  <c r="D6"/>
  <c r="C6"/>
  <c r="E10"/>
  <c r="L10" s="1"/>
  <c r="M10" s="1"/>
  <c r="D10"/>
  <c r="C10"/>
  <c r="E9"/>
  <c r="L9" s="1"/>
  <c r="M9" s="1"/>
  <c r="D9"/>
  <c r="C9"/>
  <c r="E8"/>
  <c r="L8" s="1"/>
  <c r="M8" s="1"/>
  <c r="D8"/>
  <c r="C8"/>
  <c r="E4"/>
  <c r="L4" s="1"/>
  <c r="M4" s="1"/>
  <c r="D4"/>
  <c r="C4"/>
  <c r="E8" i="31" l="1"/>
  <c r="H8" s="1"/>
  <c r="I8" s="1"/>
  <c r="D8"/>
  <c r="C8"/>
  <c r="E7"/>
  <c r="H7" s="1"/>
  <c r="I7" s="1"/>
  <c r="D7"/>
  <c r="C7"/>
  <c r="E3"/>
  <c r="H3" s="1"/>
  <c r="I3" s="1"/>
  <c r="D3"/>
  <c r="C3"/>
  <c r="E136"/>
  <c r="H136" s="1"/>
  <c r="I136" s="1"/>
  <c r="D136"/>
  <c r="C136"/>
  <c r="E135"/>
  <c r="H135" s="1"/>
  <c r="I135" s="1"/>
  <c r="D135"/>
  <c r="C135"/>
  <c r="E134"/>
  <c r="H134" s="1"/>
  <c r="I134" s="1"/>
  <c r="D134"/>
  <c r="C134"/>
  <c r="E133"/>
  <c r="H133" s="1"/>
  <c r="I133" s="1"/>
  <c r="D133"/>
  <c r="C133"/>
  <c r="E36"/>
  <c r="H36" s="1"/>
  <c r="I36" s="1"/>
  <c r="D36"/>
  <c r="C36"/>
  <c r="E35"/>
  <c r="H35" s="1"/>
  <c r="I35" s="1"/>
  <c r="D35"/>
  <c r="C35"/>
  <c r="E34"/>
  <c r="H34" s="1"/>
  <c r="I34" s="1"/>
  <c r="D34"/>
  <c r="C34"/>
  <c r="E33"/>
  <c r="H33" s="1"/>
  <c r="I33" s="1"/>
  <c r="D33"/>
  <c r="C33"/>
  <c r="E29"/>
  <c r="H29" s="1"/>
  <c r="I29" s="1"/>
  <c r="D29"/>
  <c r="C29"/>
  <c r="E28"/>
  <c r="H28" s="1"/>
  <c r="I28" s="1"/>
  <c r="D28"/>
  <c r="C28"/>
  <c r="E27"/>
  <c r="H27" s="1"/>
  <c r="I27" s="1"/>
  <c r="D27"/>
  <c r="C27"/>
  <c r="E26"/>
  <c r="H26" s="1"/>
  <c r="I26" s="1"/>
  <c r="D26"/>
  <c r="C26"/>
  <c r="E25"/>
  <c r="H25" s="1"/>
  <c r="I25" s="1"/>
  <c r="D25"/>
  <c r="C25"/>
  <c r="E24"/>
  <c r="H24" s="1"/>
  <c r="I24" s="1"/>
  <c r="D24"/>
  <c r="C24"/>
  <c r="E23"/>
  <c r="H23" s="1"/>
  <c r="I23" s="1"/>
  <c r="D23"/>
  <c r="C23"/>
  <c r="E19"/>
  <c r="H19" s="1"/>
  <c r="I19" s="1"/>
  <c r="D19"/>
  <c r="C19"/>
  <c r="E18"/>
  <c r="H18" s="1"/>
  <c r="I18" s="1"/>
  <c r="D18"/>
  <c r="C18"/>
  <c r="E17"/>
  <c r="H17" s="1"/>
  <c r="I17" s="1"/>
  <c r="D17"/>
  <c r="C17"/>
  <c r="E16"/>
  <c r="H16" s="1"/>
  <c r="I16" s="1"/>
  <c r="D16"/>
  <c r="C16"/>
  <c r="E142" l="1"/>
  <c r="H142" s="1"/>
  <c r="I142" s="1"/>
  <c r="D142"/>
  <c r="C142"/>
  <c r="E147" l="1"/>
  <c r="D147"/>
  <c r="C147"/>
  <c r="E146"/>
  <c r="D146"/>
  <c r="C146"/>
  <c r="E132"/>
  <c r="H132" s="1"/>
  <c r="I132" s="1"/>
  <c r="D132"/>
  <c r="C132"/>
  <c r="E131"/>
  <c r="H131" s="1"/>
  <c r="I131" s="1"/>
  <c r="D131"/>
  <c r="C131"/>
  <c r="E130"/>
  <c r="H130" s="1"/>
  <c r="I130" s="1"/>
  <c r="D130"/>
  <c r="C130"/>
  <c r="E129"/>
  <c r="H129" s="1"/>
  <c r="I129" s="1"/>
  <c r="D129"/>
  <c r="C129"/>
  <c r="E128"/>
  <c r="H128" s="1"/>
  <c r="I128" s="1"/>
  <c r="D128"/>
  <c r="C128"/>
  <c r="E43"/>
  <c r="D43"/>
  <c r="C43"/>
  <c r="E42"/>
  <c r="D42"/>
  <c r="C42"/>
  <c r="E41"/>
  <c r="D41"/>
  <c r="C41"/>
  <c r="E15"/>
  <c r="H15" s="1"/>
  <c r="I15" s="1"/>
  <c r="D15"/>
  <c r="C15"/>
  <c r="E14"/>
  <c r="H14" s="1"/>
  <c r="I14" s="1"/>
  <c r="D14"/>
  <c r="C14"/>
  <c r="E13"/>
  <c r="H13" s="1"/>
  <c r="I13" s="1"/>
  <c r="D13"/>
  <c r="C13"/>
  <c r="E12"/>
  <c r="H12" s="1"/>
  <c r="I12" s="1"/>
  <c r="D12"/>
  <c r="C12"/>
  <c r="H147" l="1"/>
  <c r="I147" s="1"/>
  <c r="H43"/>
  <c r="I43" s="1"/>
  <c r="H42"/>
  <c r="I42" s="1"/>
  <c r="H41"/>
  <c r="I41" s="1"/>
  <c r="H146"/>
  <c r="I146" s="1"/>
</calcChain>
</file>

<file path=xl/sharedStrings.xml><?xml version="1.0" encoding="utf-8"?>
<sst xmlns="http://schemas.openxmlformats.org/spreadsheetml/2006/main" count="1249" uniqueCount="244">
  <si>
    <t>Number</t>
  </si>
  <si>
    <t>Name</t>
  </si>
  <si>
    <t>Club</t>
  </si>
  <si>
    <t>Category</t>
  </si>
  <si>
    <t>UCC</t>
  </si>
  <si>
    <t>CIT</t>
  </si>
  <si>
    <t>Guest</t>
  </si>
  <si>
    <t>M</t>
  </si>
  <si>
    <t>F</t>
  </si>
  <si>
    <t>Time</t>
  </si>
  <si>
    <t>Points</t>
  </si>
  <si>
    <t>Grade</t>
  </si>
  <si>
    <t>Distance</t>
  </si>
  <si>
    <t>Event</t>
  </si>
  <si>
    <t>SP</t>
  </si>
  <si>
    <t>LJ</t>
  </si>
  <si>
    <t>No</t>
  </si>
  <si>
    <t>Cat</t>
  </si>
  <si>
    <t>R1</t>
  </si>
  <si>
    <t>R2</t>
  </si>
  <si>
    <t>R3</t>
  </si>
  <si>
    <t>Shot (Men)</t>
  </si>
  <si>
    <t>110mH</t>
  </si>
  <si>
    <t>DT</t>
  </si>
  <si>
    <t>800m</t>
  </si>
  <si>
    <t>400m</t>
  </si>
  <si>
    <t>Position</t>
  </si>
  <si>
    <t>Abbey Striders</t>
  </si>
  <si>
    <t>Athenry</t>
  </si>
  <si>
    <t>Awbeg Valley</t>
  </si>
  <si>
    <t>Ballincollig</t>
  </si>
  <si>
    <t>Ballymore Cobh</t>
  </si>
  <si>
    <t>Bandon</t>
  </si>
  <si>
    <t>Bantry</t>
  </si>
  <si>
    <t>Beara</t>
  </si>
  <si>
    <t>Belgooly</t>
  </si>
  <si>
    <t>Blarney Inniscarra</t>
  </si>
  <si>
    <t>Borrisokane</t>
  </si>
  <si>
    <t>Carbery Harriers</t>
  </si>
  <si>
    <t>Carraig na bhFear</t>
  </si>
  <si>
    <t>Carrigtohill</t>
  </si>
  <si>
    <t>Clonliffe Harriers</t>
  </si>
  <si>
    <t>Courcies</t>
  </si>
  <si>
    <t>Dohenys</t>
  </si>
  <si>
    <t>Donoughmore</t>
  </si>
  <si>
    <t>Dooneen</t>
  </si>
  <si>
    <t>Duhallow</t>
  </si>
  <si>
    <t>Eagle</t>
  </si>
  <si>
    <t>East Cork</t>
  </si>
  <si>
    <t>Fanahan McSweeney</t>
  </si>
  <si>
    <t>Farranfore</t>
  </si>
  <si>
    <t>Galtee Runners</t>
  </si>
  <si>
    <t>Grange Fermoy</t>
  </si>
  <si>
    <t>KIB North Clare</t>
  </si>
  <si>
    <t>Leevale</t>
  </si>
  <si>
    <t>Limerick</t>
  </si>
  <si>
    <t>Liscarroll</t>
  </si>
  <si>
    <t>Mallow</t>
  </si>
  <si>
    <t>Marian</t>
  </si>
  <si>
    <t>Midleton</t>
  </si>
  <si>
    <t>Millstreet</t>
  </si>
  <si>
    <t>MSB</t>
  </si>
  <si>
    <t>North Cork</t>
  </si>
  <si>
    <t>Old Abbey</t>
  </si>
  <si>
    <t>Riocht</t>
  </si>
  <si>
    <t>Rising Sun</t>
  </si>
  <si>
    <t>Riverstick Kinsale</t>
  </si>
  <si>
    <t>Skibbereen</t>
  </si>
  <si>
    <t>St Catherines</t>
  </si>
  <si>
    <t>St Finbarrs</t>
  </si>
  <si>
    <t>Templemore</t>
  </si>
  <si>
    <t>Thurles Crokes</t>
  </si>
  <si>
    <t>Togher</t>
  </si>
  <si>
    <t>Tracton</t>
  </si>
  <si>
    <t>Tralee Harriers</t>
  </si>
  <si>
    <t>Waterford</t>
  </si>
  <si>
    <t>West Muskerry</t>
  </si>
  <si>
    <t>West Waterford</t>
  </si>
  <si>
    <t>Youghal</t>
  </si>
  <si>
    <t>Spa Muckross</t>
  </si>
  <si>
    <t>Ferrybank</t>
  </si>
  <si>
    <t>400m Race 1</t>
  </si>
  <si>
    <t>400m Race 2</t>
  </si>
  <si>
    <t>400m Race 3</t>
  </si>
  <si>
    <t xml:space="preserve">Long Jump </t>
  </si>
  <si>
    <t>Shot Putt</t>
  </si>
  <si>
    <t xml:space="preserve">Discus </t>
  </si>
  <si>
    <t xml:space="preserve">110mH </t>
  </si>
  <si>
    <t xml:space="preserve">100mH </t>
  </si>
  <si>
    <t>100mH</t>
  </si>
  <si>
    <t>In association with</t>
  </si>
  <si>
    <t>Affiliated to the AAI</t>
  </si>
  <si>
    <t>Competition:</t>
  </si>
  <si>
    <t>Venue:</t>
  </si>
  <si>
    <t>Date:</t>
  </si>
  <si>
    <t>Grade:</t>
  </si>
  <si>
    <t>Points:</t>
  </si>
  <si>
    <t>Time:</t>
  </si>
  <si>
    <t>Event:</t>
  </si>
  <si>
    <t>Club:</t>
  </si>
  <si>
    <t>Name:</t>
  </si>
  <si>
    <t>Certificate of Performance</t>
  </si>
  <si>
    <t>Cork County Athletics Board</t>
  </si>
  <si>
    <t>Gold</t>
  </si>
  <si>
    <t>Distance (m):</t>
  </si>
  <si>
    <t>County League Round X</t>
  </si>
  <si>
    <t>Mile Race 1</t>
  </si>
  <si>
    <t>Mile</t>
  </si>
  <si>
    <t>Mile Race 2</t>
  </si>
  <si>
    <t>Mile Race 3</t>
  </si>
  <si>
    <t>-</t>
  </si>
  <si>
    <t>Discus</t>
  </si>
  <si>
    <t>Clonmel</t>
  </si>
  <si>
    <t>GCH</t>
  </si>
  <si>
    <t>Gneeveguilla</t>
  </si>
  <si>
    <t>R4</t>
  </si>
  <si>
    <t>Best</t>
  </si>
  <si>
    <t>Menapians</t>
  </si>
  <si>
    <t>Navy</t>
  </si>
  <si>
    <t>Nenagh</t>
  </si>
  <si>
    <t>Newport</t>
  </si>
  <si>
    <t>Tullamore Harriers</t>
  </si>
  <si>
    <t>SLOT</t>
  </si>
  <si>
    <t>Marathon Club</t>
  </si>
  <si>
    <t>Mourne Abbey Milers</t>
  </si>
  <si>
    <t>Dundrum</t>
  </si>
  <si>
    <t>Ilford AC</t>
  </si>
  <si>
    <t>Carrick on Suir</t>
  </si>
  <si>
    <t>St Abbans</t>
  </si>
  <si>
    <t>KCH</t>
  </si>
  <si>
    <t>Lios Tuathaill</t>
  </si>
  <si>
    <t>St Michaels</t>
  </si>
  <si>
    <t>William Hughes</t>
  </si>
  <si>
    <t>Michael Pat O'Regan</t>
  </si>
  <si>
    <t>Liam O Brien</t>
  </si>
  <si>
    <t>Michael Keane</t>
  </si>
  <si>
    <t>Ennis Track</t>
  </si>
  <si>
    <t>John Collins</t>
  </si>
  <si>
    <t>Andrea Bickerdike</t>
  </si>
  <si>
    <t>Craig Harrington</t>
  </si>
  <si>
    <t>Aidan Cremin</t>
  </si>
  <si>
    <t>Harry O Brien</t>
  </si>
  <si>
    <t>Michael Murphy</t>
  </si>
  <si>
    <t>Stephen Geoghegan</t>
  </si>
  <si>
    <t>Des Feeney</t>
  </si>
  <si>
    <t>Jamie Skelly</t>
  </si>
  <si>
    <t>DSD</t>
  </si>
  <si>
    <t>Con O Donovan</t>
  </si>
  <si>
    <t>Ruairi Meyers</t>
  </si>
  <si>
    <t>Tom O Shea</t>
  </si>
  <si>
    <t>Tim Crowley</t>
  </si>
  <si>
    <t>Tony Fogarty</t>
  </si>
  <si>
    <t>Shona Heaslip</t>
  </si>
  <si>
    <t>Peter Hanrahan</t>
  </si>
  <si>
    <t>Laura Crowe</t>
  </si>
  <si>
    <t>Roisin Howard</t>
  </si>
  <si>
    <t>Conor O Driscoll</t>
  </si>
  <si>
    <t>Sir Aidan Hartnett</t>
  </si>
  <si>
    <t>Caitriona Santry</t>
  </si>
  <si>
    <t>Anita Murphy</t>
  </si>
  <si>
    <t>Sean Dowling</t>
  </si>
  <si>
    <t>Liffey Valley</t>
  </si>
  <si>
    <t>Breandan Dennehy</t>
  </si>
  <si>
    <t>Barry Upton</t>
  </si>
  <si>
    <t>Joe Hegarty</t>
  </si>
  <si>
    <t>Cora Regan</t>
  </si>
  <si>
    <t>Cormac Fitzpatrick</t>
  </si>
  <si>
    <t>Ballyfin</t>
  </si>
  <si>
    <t>Carol Cronin</t>
  </si>
  <si>
    <t>Anita McNulty</t>
  </si>
  <si>
    <t>Carol Finn</t>
  </si>
  <si>
    <t>Michelle Finn</t>
  </si>
  <si>
    <t>Keith Burke</t>
  </si>
  <si>
    <t>Fiona Santry</t>
  </si>
  <si>
    <t>Siobhan Healy</t>
  </si>
  <si>
    <t>Eileen Buckley</t>
  </si>
  <si>
    <t>Sean Twohig</t>
  </si>
  <si>
    <t>Jodie Cusack</t>
  </si>
  <si>
    <t>Brian Harty</t>
  </si>
  <si>
    <t>Rebekah O Connell</t>
  </si>
  <si>
    <t>Michelle Kenny</t>
  </si>
  <si>
    <t>Clare McSweeney</t>
  </si>
  <si>
    <t>Eoin Kelly</t>
  </si>
  <si>
    <t>Sarka Buranska</t>
  </si>
  <si>
    <t>David Leonard</t>
  </si>
  <si>
    <t>Margorie Lynch</t>
  </si>
  <si>
    <t>Elaine O Donoghue</t>
  </si>
  <si>
    <t>James Sheehan</t>
  </si>
  <si>
    <t>Eibhlin Cleary</t>
  </si>
  <si>
    <t>Kevin Geary</t>
  </si>
  <si>
    <t>Eoin Ryan</t>
  </si>
  <si>
    <t>Jessica Neville</t>
  </si>
  <si>
    <t>Philip Crowley</t>
  </si>
  <si>
    <t>Colin Condon</t>
  </si>
  <si>
    <t>Eddie Barry</t>
  </si>
  <si>
    <t>Iain O Byrne</t>
  </si>
  <si>
    <t>Brian Swaby</t>
  </si>
  <si>
    <t>Moycarkey Coolcroo</t>
  </si>
  <si>
    <t>David O Keeffe</t>
  </si>
  <si>
    <t>Ian Dorgan</t>
  </si>
  <si>
    <t>Meave O Mahony</t>
  </si>
  <si>
    <t>Noel Curtin</t>
  </si>
  <si>
    <t>Fearghal Curtin</t>
  </si>
  <si>
    <t>Joan Hough</t>
  </si>
  <si>
    <t>Stephen Holland</t>
  </si>
  <si>
    <t>Danny Allen</t>
  </si>
  <si>
    <t>Eamon McEvoy</t>
  </si>
  <si>
    <t>Rebecca MeEvoy</t>
  </si>
  <si>
    <t>Nicola O Loughlin</t>
  </si>
  <si>
    <t>Douglas O Connell</t>
  </si>
  <si>
    <t>Clodagh Foley</t>
  </si>
  <si>
    <t xml:space="preserve">Marie Hegarty </t>
  </si>
  <si>
    <t>Hayley Fitzgerald</t>
  </si>
  <si>
    <t>Vivian Foley</t>
  </si>
  <si>
    <t>James McCarthy</t>
  </si>
  <si>
    <t>Brian Hayes</t>
  </si>
  <si>
    <t>Jerry O Riordan</t>
  </si>
  <si>
    <t>Jerry O Mahony</t>
  </si>
  <si>
    <t>Ciaran Crowley</t>
  </si>
  <si>
    <t>Gus Keohane</t>
  </si>
  <si>
    <t>Lorcan McVeigh</t>
  </si>
  <si>
    <t>Shane O Sullivan</t>
  </si>
  <si>
    <t>Conor McCarthy</t>
  </si>
  <si>
    <t>Dan Kennedy</t>
  </si>
  <si>
    <t>David O Riordan</t>
  </si>
  <si>
    <t>Lisa Walsh</t>
  </si>
  <si>
    <t>Finbarr O Dwyer</t>
  </si>
  <si>
    <t>Marian Lyons</t>
  </si>
  <si>
    <t>David Butler</t>
  </si>
  <si>
    <t>Cormac Hickey</t>
  </si>
  <si>
    <t>Damian Walsh</t>
  </si>
  <si>
    <t>Niamh Moore</t>
  </si>
  <si>
    <t>Eadaion O Neill</t>
  </si>
  <si>
    <t>Mile Race 4</t>
  </si>
  <si>
    <t>Daniel Ryan</t>
  </si>
  <si>
    <t>Wind: + 0.2 m/s</t>
  </si>
  <si>
    <t>x</t>
  </si>
  <si>
    <t>Brendan Dennehy</t>
  </si>
  <si>
    <t>800m (Non-League)</t>
  </si>
  <si>
    <t>Lucie Moreac</t>
  </si>
  <si>
    <t>Diamond</t>
  </si>
  <si>
    <t>Platinum</t>
  </si>
  <si>
    <t>Silver</t>
  </si>
  <si>
    <t>Bronze</t>
  </si>
</sst>
</file>

<file path=xl/styles.xml><?xml version="1.0" encoding="utf-8"?>
<styleSheet xmlns="http://schemas.openxmlformats.org/spreadsheetml/2006/main">
  <numFmts count="3">
    <numFmt numFmtId="164" formatCode="m:ss.0"/>
    <numFmt numFmtId="165" formatCode="0.0"/>
    <numFmt numFmtId="166" formatCode="m:ss.00"/>
  </numFmts>
  <fonts count="23">
    <font>
      <sz val="10"/>
      <name val="Arial"/>
    </font>
    <font>
      <sz val="11"/>
      <color theme="1"/>
      <name val="Calibri"/>
      <family val="2"/>
      <scheme val="minor"/>
    </font>
    <font>
      <sz val="12"/>
      <name val="Calibri"/>
      <family val="2"/>
    </font>
    <font>
      <sz val="12"/>
      <color indexed="8"/>
      <name val="Calibri"/>
      <family val="2"/>
    </font>
    <font>
      <sz val="8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sz val="10"/>
      <name val="Arial"/>
      <family val="2"/>
    </font>
    <font>
      <sz val="10"/>
      <color rgb="FF222222"/>
      <name val="Arial"/>
      <family val="2"/>
    </font>
    <font>
      <b/>
      <sz val="14"/>
      <color theme="1"/>
      <name val="Calibri"/>
      <family val="2"/>
      <scheme val="minor"/>
    </font>
    <font>
      <sz val="20"/>
      <name val="Verdana"/>
      <family val="2"/>
    </font>
    <font>
      <sz val="16"/>
      <name val="Verdana"/>
      <family val="2"/>
    </font>
    <font>
      <i/>
      <sz val="10"/>
      <name val="Verdana"/>
      <family val="2"/>
    </font>
    <font>
      <b/>
      <sz val="20"/>
      <name val="Verdana"/>
      <family val="2"/>
    </font>
    <font>
      <b/>
      <i/>
      <sz val="20"/>
      <name val="Verdana"/>
      <family val="2"/>
    </font>
    <font>
      <i/>
      <sz val="20"/>
      <name val="Verdana"/>
      <family val="2"/>
    </font>
    <font>
      <sz val="22"/>
      <name val="Verdana"/>
      <family val="2"/>
    </font>
    <font>
      <sz val="10"/>
      <color indexed="9"/>
      <name val="Verdana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22222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105">
    <xf numFmtId="0" fontId="0" fillId="0" borderId="0" xfId="0"/>
    <xf numFmtId="0" fontId="2" fillId="0" borderId="0" xfId="0" applyFont="1"/>
    <xf numFmtId="0" fontId="3" fillId="0" borderId="0" xfId="0" applyFont="1" applyBorder="1"/>
    <xf numFmtId="0" fontId="2" fillId="0" borderId="0" xfId="0" applyNumberFormat="1" applyFont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6" fillId="0" borderId="0" xfId="0" applyFont="1"/>
    <xf numFmtId="0" fontId="5" fillId="0" borderId="1" xfId="0" applyFont="1" applyBorder="1"/>
    <xf numFmtId="165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165" fontId="5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5" fillId="0" borderId="1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2" fontId="5" fillId="0" borderId="1" xfId="0" quotePrefix="1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8" fillId="0" borderId="0" xfId="0" applyFont="1"/>
    <xf numFmtId="0" fontId="1" fillId="0" borderId="0" xfId="2"/>
    <xf numFmtId="0" fontId="1" fillId="0" borderId="0" xfId="2" applyFont="1"/>
    <xf numFmtId="0" fontId="10" fillId="0" borderId="0" xfId="2" applyFont="1" applyBorder="1"/>
    <xf numFmtId="0" fontId="1" fillId="0" borderId="0" xfId="2"/>
    <xf numFmtId="0" fontId="1" fillId="0" borderId="0" xfId="2" applyFont="1"/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166" fontId="5" fillId="0" borderId="0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65" fontId="6" fillId="0" borderId="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11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/>
    <xf numFmtId="0" fontId="13" fillId="0" borderId="0" xfId="1" applyFont="1"/>
    <xf numFmtId="0" fontId="13" fillId="0" borderId="0" xfId="1" applyFont="1" applyAlignment="1">
      <alignment horizontal="center"/>
    </xf>
    <xf numFmtId="0" fontId="13" fillId="0" borderId="2" xfId="1" applyFont="1" applyBorder="1"/>
    <xf numFmtId="0" fontId="13" fillId="0" borderId="3" xfId="1" applyFont="1" applyBorder="1"/>
    <xf numFmtId="0" fontId="13" fillId="0" borderId="4" xfId="1" applyFont="1" applyBorder="1"/>
    <xf numFmtId="0" fontId="15" fillId="0" borderId="6" xfId="1" applyFont="1" applyBorder="1" applyAlignment="1">
      <alignment horizontal="right"/>
    </xf>
    <xf numFmtId="0" fontId="13" fillId="0" borderId="5" xfId="1" applyFont="1" applyBorder="1"/>
    <xf numFmtId="0" fontId="13" fillId="0" borderId="0" xfId="1" applyFont="1" applyBorder="1"/>
    <xf numFmtId="0" fontId="15" fillId="0" borderId="6" xfId="1" applyFont="1" applyBorder="1"/>
    <xf numFmtId="0" fontId="13" fillId="0" borderId="6" xfId="1" applyFont="1" applyBorder="1" applyAlignment="1">
      <alignment horizontal="right"/>
    </xf>
    <xf numFmtId="0" fontId="5" fillId="0" borderId="5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6" xfId="1" applyFont="1" applyBorder="1"/>
    <xf numFmtId="0" fontId="5" fillId="0" borderId="6" xfId="1" applyFont="1" applyBorder="1" applyAlignment="1">
      <alignment horizontal="right"/>
    </xf>
    <xf numFmtId="0" fontId="5" fillId="0" borderId="6" xfId="1" applyFont="1" applyBorder="1" applyAlignment="1">
      <alignment horizontal="center"/>
    </xf>
    <xf numFmtId="0" fontId="5" fillId="0" borderId="5" xfId="1" applyFont="1" applyBorder="1"/>
    <xf numFmtId="0" fontId="5" fillId="0" borderId="0" xfId="1" applyFont="1" applyBorder="1"/>
    <xf numFmtId="0" fontId="14" fillId="0" borderId="0" xfId="1" applyFont="1" applyAlignment="1">
      <alignment horizontal="center"/>
    </xf>
    <xf numFmtId="0" fontId="14" fillId="0" borderId="7" xfId="1" applyFont="1" applyBorder="1" applyAlignment="1">
      <alignment horizontal="center"/>
    </xf>
    <xf numFmtId="0" fontId="14" fillId="0" borderId="8" xfId="1" applyFont="1" applyBorder="1" applyAlignment="1">
      <alignment horizontal="center"/>
    </xf>
    <xf numFmtId="0" fontId="5" fillId="0" borderId="9" xfId="1" applyFont="1" applyBorder="1"/>
    <xf numFmtId="0" fontId="5" fillId="0" borderId="0" xfId="1" applyFont="1" applyAlignment="1"/>
    <xf numFmtId="0" fontId="17" fillId="0" borderId="0" xfId="1" applyFont="1" applyAlignment="1"/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8" fillId="0" borderId="0" xfId="1" applyFont="1"/>
    <xf numFmtId="0" fontId="7" fillId="0" borderId="0" xfId="0" applyFont="1" applyBorder="1"/>
    <xf numFmtId="0" fontId="5" fillId="2" borderId="1" xfId="0" applyFont="1" applyFill="1" applyBorder="1" applyAlignment="1">
      <alignment horizontal="center"/>
    </xf>
    <xf numFmtId="0" fontId="19" fillId="0" borderId="0" xfId="0" applyFont="1"/>
    <xf numFmtId="0" fontId="20" fillId="0" borderId="0" xfId="0" applyFont="1" applyBorder="1"/>
    <xf numFmtId="0" fontId="21" fillId="0" borderId="0" xfId="2" applyFont="1"/>
    <xf numFmtId="0" fontId="22" fillId="0" borderId="0" xfId="0" applyFont="1" applyAlignment="1">
      <alignment vertical="center" wrapText="1"/>
    </xf>
    <xf numFmtId="164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166" fontId="5" fillId="3" borderId="1" xfId="0" applyNumberFormat="1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/>
    <xf numFmtId="2" fontId="5" fillId="4" borderId="1" xfId="0" applyNumberFormat="1" applyFont="1" applyFill="1" applyBorder="1" applyAlignment="1">
      <alignment horizontal="center"/>
    </xf>
    <xf numFmtId="166" fontId="5" fillId="4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166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5" borderId="1" xfId="0" applyFont="1" applyFill="1" applyBorder="1"/>
    <xf numFmtId="166" fontId="5" fillId="5" borderId="1" xfId="0" applyNumberFormat="1" applyFont="1" applyFill="1" applyBorder="1" applyAlignment="1">
      <alignment horizontal="center"/>
    </xf>
    <xf numFmtId="2" fontId="5" fillId="5" borderId="1" xfId="0" applyNumberFormat="1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6" borderId="1" xfId="0" applyFont="1" applyFill="1" applyBorder="1"/>
    <xf numFmtId="166" fontId="5" fillId="6" borderId="1" xfId="0" applyNumberFormat="1" applyFont="1" applyFill="1" applyBorder="1" applyAlignment="1">
      <alignment horizontal="center"/>
    </xf>
    <xf numFmtId="2" fontId="5" fillId="6" borderId="1" xfId="0" applyNumberFormat="1" applyFont="1" applyFill="1" applyBorder="1" applyAlignment="1">
      <alignment horizontal="center"/>
    </xf>
    <xf numFmtId="0" fontId="14" fillId="0" borderId="0" xfId="1" applyFont="1" applyBorder="1" applyAlignment="1">
      <alignment horizontal="center"/>
    </xf>
    <xf numFmtId="0" fontId="14" fillId="0" borderId="5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6" fillId="0" borderId="0" xfId="1" applyFont="1" applyAlignment="1">
      <alignment horizontal="center"/>
    </xf>
    <xf numFmtId="2" fontId="14" fillId="0" borderId="0" xfId="1" applyNumberFormat="1" applyFont="1" applyBorder="1" applyAlignment="1">
      <alignment horizontal="center"/>
    </xf>
    <xf numFmtId="2" fontId="14" fillId="0" borderId="5" xfId="1" applyNumberFormat="1" applyFont="1" applyBorder="1" applyAlignment="1">
      <alignment horizontal="center"/>
    </xf>
    <xf numFmtId="166" fontId="14" fillId="0" borderId="0" xfId="1" applyNumberFormat="1" applyFont="1" applyBorder="1" applyAlignment="1">
      <alignment horizontal="center"/>
    </xf>
    <xf numFmtId="166" fontId="14" fillId="0" borderId="5" xfId="1" applyNumberFormat="1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66CCFF"/>
      <color rgb="FF99FF66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400050</xdr:colOff>
      <xdr:row>0</xdr:row>
      <xdr:rowOff>19050</xdr:rowOff>
    </xdr:from>
    <xdr:ext cx="790575" cy="904875"/>
    <xdr:pic>
      <xdr:nvPicPr>
        <xdr:cNvPr id="2" name="Picture 3" descr="cork_cres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09650" y="19050"/>
          <a:ext cx="7905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400050</xdr:colOff>
      <xdr:row>36</xdr:row>
      <xdr:rowOff>114300</xdr:rowOff>
    </xdr:from>
    <xdr:ext cx="857250" cy="942975"/>
    <xdr:pic>
      <xdr:nvPicPr>
        <xdr:cNvPr id="3" name="Picture 4" descr="Picture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0050" y="5943600"/>
          <a:ext cx="8572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</xdr:colOff>
      <xdr:row>37</xdr:row>
      <xdr:rowOff>28575</xdr:rowOff>
    </xdr:from>
    <xdr:ext cx="1447800" cy="757218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228725" y="6019800"/>
          <a:ext cx="1447800" cy="75721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400050</xdr:colOff>
      <xdr:row>0</xdr:row>
      <xdr:rowOff>19050</xdr:rowOff>
    </xdr:from>
    <xdr:ext cx="790575" cy="904875"/>
    <xdr:pic>
      <xdr:nvPicPr>
        <xdr:cNvPr id="2" name="Picture 3" descr="cork_cres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09650" y="19050"/>
          <a:ext cx="7905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400050</xdr:colOff>
      <xdr:row>36</xdr:row>
      <xdr:rowOff>114300</xdr:rowOff>
    </xdr:from>
    <xdr:ext cx="857250" cy="942975"/>
    <xdr:pic>
      <xdr:nvPicPr>
        <xdr:cNvPr id="3" name="Picture 4" descr="Picture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0050" y="5943600"/>
          <a:ext cx="8572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</xdr:colOff>
      <xdr:row>37</xdr:row>
      <xdr:rowOff>28575</xdr:rowOff>
    </xdr:from>
    <xdr:ext cx="1447800" cy="757218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228725" y="6019800"/>
          <a:ext cx="1447800" cy="75721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0</xdr:row>
      <xdr:rowOff>19050</xdr:rowOff>
    </xdr:from>
    <xdr:to>
      <xdr:col>1</xdr:col>
      <xdr:colOff>1190625</xdr:colOff>
      <xdr:row>5</xdr:row>
      <xdr:rowOff>114300</xdr:rowOff>
    </xdr:to>
    <xdr:pic>
      <xdr:nvPicPr>
        <xdr:cNvPr id="2" name="Picture 3" descr="cork_cres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533650" y="19050"/>
          <a:ext cx="7905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400050</xdr:colOff>
      <xdr:row>36</xdr:row>
      <xdr:rowOff>114300</xdr:rowOff>
    </xdr:from>
    <xdr:to>
      <xdr:col>0</xdr:col>
      <xdr:colOff>1257300</xdr:colOff>
      <xdr:row>41</xdr:row>
      <xdr:rowOff>95250</xdr:rowOff>
    </xdr:to>
    <xdr:pic>
      <xdr:nvPicPr>
        <xdr:cNvPr id="3" name="Picture 4" descr="Picture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0050" y="8096250"/>
          <a:ext cx="85725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37</xdr:row>
      <xdr:rowOff>28575</xdr:rowOff>
    </xdr:from>
    <xdr:to>
      <xdr:col>2</xdr:col>
      <xdr:colOff>1457325</xdr:colOff>
      <xdr:row>40</xdr:row>
      <xdr:rowOff>147618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857625" y="8172450"/>
          <a:ext cx="1447800" cy="7572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K114"/>
  <sheetViews>
    <sheetView topLeftCell="A19" workbookViewId="0">
      <selection activeCell="B42" sqref="B42"/>
    </sheetView>
  </sheetViews>
  <sheetFormatPr defaultRowHeight="15.75"/>
  <cols>
    <col min="1" max="1" width="8.28515625" style="1" bestFit="1" customWidth="1"/>
    <col min="2" max="2" width="20.85546875" style="72" bestFit="1" customWidth="1"/>
    <col min="3" max="3" width="20" style="1" bestFit="1" customWidth="1"/>
    <col min="4" max="4" width="9.28515625" style="1" bestFit="1" customWidth="1"/>
    <col min="5" max="6" width="9.140625" style="1"/>
    <col min="7" max="7" width="22" style="2" bestFit="1" customWidth="1"/>
    <col min="8" max="8" width="9.140625" style="1"/>
    <col min="9" max="9" width="20.7109375" style="1" bestFit="1" customWidth="1"/>
    <col min="10" max="10" width="9.140625" style="1"/>
    <col min="11" max="11" width="2.85546875" style="1" bestFit="1" customWidth="1"/>
    <col min="12" max="16384" width="9.140625" style="1"/>
  </cols>
  <sheetData>
    <row r="1" spans="1:11">
      <c r="A1" s="1" t="s">
        <v>0</v>
      </c>
      <c r="B1" s="72" t="s">
        <v>1</v>
      </c>
      <c r="C1" s="1" t="s">
        <v>2</v>
      </c>
      <c r="D1" s="1" t="s">
        <v>3</v>
      </c>
      <c r="I1" s="1" t="s">
        <v>27</v>
      </c>
      <c r="K1" s="1" t="s">
        <v>7</v>
      </c>
    </row>
    <row r="2" spans="1:11">
      <c r="A2" s="1">
        <v>301</v>
      </c>
      <c r="B2" s="74" t="s">
        <v>132</v>
      </c>
      <c r="C2" s="1" t="s">
        <v>71</v>
      </c>
      <c r="D2" s="1" t="s">
        <v>7</v>
      </c>
      <c r="I2" s="1" t="s">
        <v>28</v>
      </c>
      <c r="K2" s="1" t="s">
        <v>8</v>
      </c>
    </row>
    <row r="3" spans="1:11">
      <c r="A3" s="1">
        <v>302</v>
      </c>
      <c r="B3" s="74" t="s">
        <v>133</v>
      </c>
      <c r="C3" s="1" t="s">
        <v>54</v>
      </c>
      <c r="D3" s="1" t="s">
        <v>7</v>
      </c>
      <c r="I3" s="1" t="s">
        <v>28</v>
      </c>
    </row>
    <row r="4" spans="1:11">
      <c r="A4" s="1">
        <v>303</v>
      </c>
      <c r="B4" s="74" t="s">
        <v>134</v>
      </c>
      <c r="C4" s="1" t="s">
        <v>72</v>
      </c>
      <c r="D4" s="1" t="s">
        <v>7</v>
      </c>
      <c r="I4" s="1" t="s">
        <v>29</v>
      </c>
    </row>
    <row r="5" spans="1:11">
      <c r="A5" s="1">
        <v>304</v>
      </c>
      <c r="B5" s="74" t="s">
        <v>135</v>
      </c>
      <c r="C5" s="1" t="s">
        <v>136</v>
      </c>
      <c r="D5" s="1" t="s">
        <v>7</v>
      </c>
      <c r="I5" s="1" t="s">
        <v>30</v>
      </c>
    </row>
    <row r="6" spans="1:11">
      <c r="A6" s="1">
        <v>305</v>
      </c>
      <c r="B6" s="74" t="s">
        <v>137</v>
      </c>
      <c r="C6" s="1" t="s">
        <v>67</v>
      </c>
      <c r="D6" s="1" t="s">
        <v>7</v>
      </c>
      <c r="I6" s="1" t="s">
        <v>31</v>
      </c>
    </row>
    <row r="7" spans="1:11">
      <c r="A7" s="1">
        <v>306</v>
      </c>
      <c r="B7" s="74" t="s">
        <v>138</v>
      </c>
      <c r="C7" s="1" t="s">
        <v>54</v>
      </c>
      <c r="D7" s="1" t="s">
        <v>8</v>
      </c>
      <c r="I7" s="1" t="s">
        <v>32</v>
      </c>
    </row>
    <row r="8" spans="1:11">
      <c r="A8" s="1">
        <v>307</v>
      </c>
      <c r="B8" s="74" t="s">
        <v>139</v>
      </c>
      <c r="C8" s="1" t="s">
        <v>54</v>
      </c>
      <c r="D8" s="1" t="s">
        <v>7</v>
      </c>
      <c r="I8" s="1" t="s">
        <v>33</v>
      </c>
    </row>
    <row r="9" spans="1:11">
      <c r="A9" s="1">
        <v>308</v>
      </c>
      <c r="B9" s="74" t="s">
        <v>140</v>
      </c>
      <c r="C9" s="1" t="s">
        <v>112</v>
      </c>
      <c r="D9" s="1" t="s">
        <v>7</v>
      </c>
      <c r="I9" s="1" t="s">
        <v>34</v>
      </c>
    </row>
    <row r="10" spans="1:11">
      <c r="A10" s="1">
        <v>309</v>
      </c>
      <c r="B10" s="74" t="s">
        <v>141</v>
      </c>
      <c r="C10" s="1" t="s">
        <v>77</v>
      </c>
      <c r="D10" s="1" t="s">
        <v>7</v>
      </c>
      <c r="G10" s="28"/>
      <c r="H10" s="28"/>
      <c r="I10" s="1" t="s">
        <v>35</v>
      </c>
    </row>
    <row r="11" spans="1:11" ht="15.75" customHeight="1">
      <c r="A11" s="1">
        <v>310</v>
      </c>
      <c r="B11" s="74" t="s">
        <v>142</v>
      </c>
      <c r="C11" s="1" t="s">
        <v>69</v>
      </c>
      <c r="D11" s="1" t="s">
        <v>7</v>
      </c>
      <c r="G11" s="29"/>
      <c r="H11" s="27"/>
      <c r="I11" s="1" t="s">
        <v>36</v>
      </c>
    </row>
    <row r="12" spans="1:11">
      <c r="A12" s="1">
        <v>311</v>
      </c>
      <c r="B12" s="74" t="s">
        <v>143</v>
      </c>
      <c r="C12" s="1" t="s">
        <v>69</v>
      </c>
      <c r="D12" s="1" t="s">
        <v>7</v>
      </c>
      <c r="G12" s="30"/>
      <c r="H12" s="32"/>
      <c r="I12" s="1" t="s">
        <v>37</v>
      </c>
      <c r="J12" s="33"/>
    </row>
    <row r="13" spans="1:11">
      <c r="A13" s="1">
        <v>312</v>
      </c>
      <c r="B13" s="74" t="s">
        <v>144</v>
      </c>
      <c r="C13" s="1" t="s">
        <v>77</v>
      </c>
      <c r="D13" s="1" t="s">
        <v>7</v>
      </c>
      <c r="G13" s="30"/>
      <c r="H13" s="32"/>
      <c r="I13" s="1" t="s">
        <v>38</v>
      </c>
      <c r="J13" s="33"/>
    </row>
    <row r="14" spans="1:11">
      <c r="A14" s="1">
        <v>313</v>
      </c>
      <c r="B14" s="74" t="s">
        <v>229</v>
      </c>
      <c r="C14" s="1" t="s">
        <v>66</v>
      </c>
      <c r="D14" s="1" t="s">
        <v>7</v>
      </c>
      <c r="G14" s="30"/>
      <c r="H14" s="32"/>
      <c r="I14" s="1" t="s">
        <v>39</v>
      </c>
      <c r="J14" s="33"/>
    </row>
    <row r="15" spans="1:11">
      <c r="A15" s="1">
        <v>314</v>
      </c>
      <c r="B15" s="74" t="s">
        <v>145</v>
      </c>
      <c r="C15" s="1" t="s">
        <v>146</v>
      </c>
      <c r="D15" s="1" t="s">
        <v>7</v>
      </c>
      <c r="G15" s="30"/>
      <c r="H15" s="32"/>
      <c r="I15" s="1" t="s">
        <v>40</v>
      </c>
      <c r="J15" s="33"/>
    </row>
    <row r="16" spans="1:11">
      <c r="A16" s="1">
        <v>315</v>
      </c>
      <c r="B16" s="73" t="s">
        <v>147</v>
      </c>
      <c r="C16" s="1" t="s">
        <v>65</v>
      </c>
      <c r="D16" s="1" t="s">
        <v>7</v>
      </c>
      <c r="G16" s="30"/>
      <c r="H16" s="32"/>
      <c r="I16" s="1" t="s">
        <v>127</v>
      </c>
      <c r="J16" s="33"/>
    </row>
    <row r="17" spans="1:11">
      <c r="A17" s="1">
        <v>316</v>
      </c>
      <c r="B17" s="73" t="s">
        <v>148</v>
      </c>
      <c r="C17" s="1" t="s">
        <v>39</v>
      </c>
      <c r="D17" s="1" t="s">
        <v>7</v>
      </c>
      <c r="G17" s="30"/>
      <c r="H17" s="32"/>
      <c r="I17" s="1" t="s">
        <v>5</v>
      </c>
      <c r="J17" s="33"/>
    </row>
    <row r="18" spans="1:11">
      <c r="A18" s="1">
        <v>317</v>
      </c>
      <c r="B18" s="73" t="s">
        <v>237</v>
      </c>
      <c r="C18" s="1" t="s">
        <v>65</v>
      </c>
      <c r="D18" s="1" t="s">
        <v>7</v>
      </c>
      <c r="G18" s="30"/>
      <c r="H18" s="32"/>
      <c r="I18" s="1" t="s">
        <v>41</v>
      </c>
      <c r="J18" s="33"/>
    </row>
    <row r="19" spans="1:11">
      <c r="A19" s="1">
        <v>318</v>
      </c>
      <c r="B19" s="73" t="s">
        <v>149</v>
      </c>
      <c r="C19" s="1" t="s">
        <v>56</v>
      </c>
      <c r="D19" s="1" t="s">
        <v>7</v>
      </c>
      <c r="G19" s="30"/>
      <c r="H19" s="32"/>
      <c r="I19" s="1" t="s">
        <v>112</v>
      </c>
      <c r="J19" s="33"/>
    </row>
    <row r="20" spans="1:11">
      <c r="A20" s="1">
        <v>319</v>
      </c>
      <c r="B20" s="73" t="s">
        <v>228</v>
      </c>
      <c r="C20" s="1" t="s">
        <v>69</v>
      </c>
      <c r="D20" s="1" t="s">
        <v>7</v>
      </c>
      <c r="G20" s="30"/>
      <c r="H20" s="32"/>
      <c r="I20" s="1" t="s">
        <v>42</v>
      </c>
      <c r="J20" s="33"/>
    </row>
    <row r="21" spans="1:11">
      <c r="A21" s="1">
        <v>320</v>
      </c>
      <c r="B21" s="73" t="s">
        <v>150</v>
      </c>
      <c r="C21" s="1" t="s">
        <v>69</v>
      </c>
      <c r="D21" s="1" t="s">
        <v>7</v>
      </c>
      <c r="G21" s="30"/>
      <c r="H21" s="32"/>
      <c r="I21" s="1" t="s">
        <v>167</v>
      </c>
      <c r="J21" s="33"/>
    </row>
    <row r="22" spans="1:11">
      <c r="A22" s="1">
        <v>321</v>
      </c>
      <c r="B22" s="75" t="s">
        <v>151</v>
      </c>
      <c r="C22" s="1" t="s">
        <v>70</v>
      </c>
      <c r="D22" s="1" t="s">
        <v>7</v>
      </c>
      <c r="H22" s="32"/>
      <c r="I22" s="1" t="s">
        <v>43</v>
      </c>
      <c r="J22" s="33"/>
    </row>
    <row r="23" spans="1:11">
      <c r="A23" s="1">
        <v>322</v>
      </c>
      <c r="B23" s="75" t="s">
        <v>152</v>
      </c>
      <c r="C23" s="1" t="s">
        <v>64</v>
      </c>
      <c r="D23" s="1" t="s">
        <v>8</v>
      </c>
      <c r="G23" s="30"/>
      <c r="H23" s="32"/>
      <c r="I23" s="1" t="s">
        <v>44</v>
      </c>
      <c r="J23" s="33"/>
    </row>
    <row r="24" spans="1:11">
      <c r="A24" s="1">
        <v>323</v>
      </c>
      <c r="B24" s="75" t="s">
        <v>153</v>
      </c>
      <c r="C24" s="1" t="s">
        <v>72</v>
      </c>
      <c r="D24" s="1" t="s">
        <v>7</v>
      </c>
      <c r="G24" s="30"/>
      <c r="H24" s="32"/>
      <c r="I24" s="1" t="s">
        <v>45</v>
      </c>
      <c r="J24" s="33"/>
    </row>
    <row r="25" spans="1:11">
      <c r="A25" s="1">
        <v>324</v>
      </c>
      <c r="B25" s="75" t="s">
        <v>154</v>
      </c>
      <c r="C25" s="1" t="s">
        <v>64</v>
      </c>
      <c r="D25" s="1" t="s">
        <v>8</v>
      </c>
      <c r="G25" s="30"/>
      <c r="H25" s="32"/>
      <c r="I25" s="1" t="s">
        <v>125</v>
      </c>
      <c r="J25" s="33"/>
    </row>
    <row r="26" spans="1:11">
      <c r="A26" s="1">
        <v>325</v>
      </c>
      <c r="B26" s="75" t="s">
        <v>155</v>
      </c>
      <c r="C26" s="1" t="s">
        <v>32</v>
      </c>
      <c r="D26" s="1" t="s">
        <v>8</v>
      </c>
      <c r="I26" s="1" t="s">
        <v>146</v>
      </c>
    </row>
    <row r="27" spans="1:11">
      <c r="A27" s="1">
        <v>326</v>
      </c>
      <c r="B27" s="75" t="s">
        <v>156</v>
      </c>
      <c r="C27" s="1" t="s">
        <v>54</v>
      </c>
      <c r="D27" s="1" t="s">
        <v>7</v>
      </c>
      <c r="G27" s="30"/>
      <c r="H27" s="31"/>
      <c r="I27" s="1" t="s">
        <v>46</v>
      </c>
      <c r="K27" s="3"/>
    </row>
    <row r="28" spans="1:11">
      <c r="A28" s="1">
        <v>327</v>
      </c>
      <c r="B28" s="75" t="s">
        <v>157</v>
      </c>
      <c r="C28" s="1" t="s">
        <v>72</v>
      </c>
      <c r="D28" s="1" t="s">
        <v>7</v>
      </c>
      <c r="I28" s="1" t="s">
        <v>47</v>
      </c>
    </row>
    <row r="29" spans="1:11">
      <c r="A29" s="1">
        <v>328</v>
      </c>
      <c r="B29" s="75" t="s">
        <v>158</v>
      </c>
      <c r="C29" s="1" t="s">
        <v>69</v>
      </c>
      <c r="D29" s="1" t="s">
        <v>7</v>
      </c>
      <c r="I29" s="1" t="s">
        <v>48</v>
      </c>
    </row>
    <row r="30" spans="1:11">
      <c r="A30" s="1">
        <v>329</v>
      </c>
      <c r="B30" s="75" t="s">
        <v>159</v>
      </c>
      <c r="C30" s="1" t="s">
        <v>69</v>
      </c>
      <c r="D30" s="1" t="s">
        <v>7</v>
      </c>
      <c r="I30" s="1" t="s">
        <v>136</v>
      </c>
    </row>
    <row r="31" spans="1:11">
      <c r="A31" s="1">
        <v>330</v>
      </c>
      <c r="B31" s="75" t="s">
        <v>160</v>
      </c>
      <c r="C31" s="1" t="s">
        <v>161</v>
      </c>
      <c r="D31" s="1" t="s">
        <v>7</v>
      </c>
      <c r="I31" s="1" t="s">
        <v>49</v>
      </c>
    </row>
    <row r="32" spans="1:11">
      <c r="A32" s="1">
        <v>331</v>
      </c>
      <c r="B32" s="75" t="s">
        <v>162</v>
      </c>
      <c r="C32" s="1" t="s">
        <v>65</v>
      </c>
      <c r="D32" s="1" t="s">
        <v>7</v>
      </c>
      <c r="I32" s="1" t="s">
        <v>50</v>
      </c>
    </row>
    <row r="33" spans="1:9">
      <c r="A33" s="1">
        <v>332</v>
      </c>
      <c r="B33" s="75" t="s">
        <v>163</v>
      </c>
      <c r="C33" s="1" t="s">
        <v>117</v>
      </c>
      <c r="D33" s="1" t="s">
        <v>7</v>
      </c>
      <c r="I33" s="1" t="s">
        <v>80</v>
      </c>
    </row>
    <row r="34" spans="1:9">
      <c r="A34" s="1">
        <v>333</v>
      </c>
      <c r="B34" s="75" t="s">
        <v>164</v>
      </c>
      <c r="C34" s="1" t="s">
        <v>69</v>
      </c>
      <c r="D34" s="1" t="s">
        <v>7</v>
      </c>
      <c r="I34" s="1" t="s">
        <v>51</v>
      </c>
    </row>
    <row r="35" spans="1:9">
      <c r="A35" s="1">
        <v>334</v>
      </c>
      <c r="B35" s="75" t="s">
        <v>227</v>
      </c>
      <c r="C35" s="1" t="s">
        <v>69</v>
      </c>
      <c r="D35" s="1" t="s">
        <v>8</v>
      </c>
      <c r="I35" s="1" t="s">
        <v>113</v>
      </c>
    </row>
    <row r="36" spans="1:9">
      <c r="A36" s="1">
        <v>335</v>
      </c>
      <c r="B36" s="73" t="s">
        <v>165</v>
      </c>
      <c r="C36" s="1" t="s">
        <v>69</v>
      </c>
      <c r="D36" s="1" t="s">
        <v>8</v>
      </c>
      <c r="I36" s="1" t="s">
        <v>114</v>
      </c>
    </row>
    <row r="37" spans="1:9">
      <c r="A37" s="1">
        <v>336</v>
      </c>
      <c r="B37" s="73" t="s">
        <v>166</v>
      </c>
      <c r="C37" s="1" t="s">
        <v>167</v>
      </c>
      <c r="D37" s="1" t="s">
        <v>7</v>
      </c>
      <c r="I37" s="1" t="s">
        <v>52</v>
      </c>
    </row>
    <row r="38" spans="1:9">
      <c r="A38" s="1">
        <v>337</v>
      </c>
      <c r="B38" s="73" t="s">
        <v>168</v>
      </c>
      <c r="C38" s="1" t="s">
        <v>69</v>
      </c>
      <c r="D38" s="1" t="s">
        <v>8</v>
      </c>
      <c r="I38" s="1" t="s">
        <v>6</v>
      </c>
    </row>
    <row r="39" spans="1:9">
      <c r="A39" s="1">
        <v>338</v>
      </c>
      <c r="B39" s="73" t="s">
        <v>169</v>
      </c>
      <c r="C39" s="1" t="s">
        <v>69</v>
      </c>
      <c r="D39" s="1" t="s">
        <v>8</v>
      </c>
      <c r="I39" s="1" t="s">
        <v>129</v>
      </c>
    </row>
    <row r="40" spans="1:9">
      <c r="A40" s="1">
        <v>339</v>
      </c>
      <c r="B40" s="73" t="s">
        <v>230</v>
      </c>
      <c r="C40" s="1" t="s">
        <v>117</v>
      </c>
      <c r="D40" s="1" t="s">
        <v>7</v>
      </c>
      <c r="I40" s="1" t="s">
        <v>53</v>
      </c>
    </row>
    <row r="41" spans="1:9">
      <c r="A41" s="1">
        <v>340</v>
      </c>
      <c r="B41" s="73" t="s">
        <v>239</v>
      </c>
      <c r="C41" s="1" t="s">
        <v>4</v>
      </c>
      <c r="D41" s="1" t="s">
        <v>8</v>
      </c>
      <c r="I41" s="1" t="s">
        <v>126</v>
      </c>
    </row>
    <row r="42" spans="1:9">
      <c r="A42" s="1">
        <v>341</v>
      </c>
      <c r="B42" s="73" t="s">
        <v>170</v>
      </c>
      <c r="C42" s="1" t="s">
        <v>54</v>
      </c>
      <c r="D42" s="1" t="s">
        <v>8</v>
      </c>
      <c r="I42" s="1" t="s">
        <v>54</v>
      </c>
    </row>
    <row r="43" spans="1:9">
      <c r="A43" s="1">
        <v>342</v>
      </c>
      <c r="B43" s="73" t="s">
        <v>171</v>
      </c>
      <c r="C43" s="1" t="s">
        <v>54</v>
      </c>
      <c r="D43" s="1" t="s">
        <v>8</v>
      </c>
      <c r="I43" s="1" t="s">
        <v>55</v>
      </c>
    </row>
    <row r="44" spans="1:9">
      <c r="A44" s="1">
        <v>343</v>
      </c>
      <c r="B44" s="73" t="s">
        <v>172</v>
      </c>
      <c r="C44" s="1" t="s">
        <v>47</v>
      </c>
      <c r="D44" s="1" t="s">
        <v>7</v>
      </c>
      <c r="I44" s="1" t="s">
        <v>56</v>
      </c>
    </row>
    <row r="45" spans="1:9">
      <c r="A45" s="1">
        <v>344</v>
      </c>
      <c r="B45" s="73" t="s">
        <v>173</v>
      </c>
      <c r="C45" s="1" t="s">
        <v>48</v>
      </c>
      <c r="D45" s="1" t="s">
        <v>8</v>
      </c>
      <c r="I45" s="1" t="s">
        <v>161</v>
      </c>
    </row>
    <row r="46" spans="1:9">
      <c r="A46" s="1">
        <v>345</v>
      </c>
      <c r="B46" s="72" t="s">
        <v>174</v>
      </c>
      <c r="C46" s="1" t="s">
        <v>69</v>
      </c>
      <c r="D46" s="1" t="s">
        <v>8</v>
      </c>
      <c r="I46" s="1" t="s">
        <v>130</v>
      </c>
    </row>
    <row r="47" spans="1:9">
      <c r="A47" s="1">
        <v>346</v>
      </c>
      <c r="B47" s="72" t="s">
        <v>175</v>
      </c>
      <c r="C47" s="1" t="s">
        <v>69</v>
      </c>
      <c r="D47" s="1" t="s">
        <v>8</v>
      </c>
      <c r="I47" s="1" t="s">
        <v>57</v>
      </c>
    </row>
    <row r="48" spans="1:9">
      <c r="A48" s="1">
        <v>347</v>
      </c>
      <c r="B48" s="72" t="s">
        <v>176</v>
      </c>
      <c r="C48" s="1" t="s">
        <v>46</v>
      </c>
      <c r="D48" s="1" t="s">
        <v>7</v>
      </c>
      <c r="I48" s="1" t="s">
        <v>123</v>
      </c>
    </row>
    <row r="49" spans="1:9">
      <c r="A49" s="1">
        <v>348</v>
      </c>
      <c r="B49" s="73" t="s">
        <v>177</v>
      </c>
      <c r="C49" s="1" t="s">
        <v>56</v>
      </c>
      <c r="D49" s="1" t="s">
        <v>8</v>
      </c>
      <c r="I49" s="1" t="s">
        <v>58</v>
      </c>
    </row>
    <row r="50" spans="1:9">
      <c r="A50" s="1">
        <v>349</v>
      </c>
      <c r="B50" s="73" t="s">
        <v>178</v>
      </c>
      <c r="C50" s="1" t="s">
        <v>59</v>
      </c>
      <c r="D50" s="1" t="s">
        <v>7</v>
      </c>
      <c r="I50" s="1" t="s">
        <v>117</v>
      </c>
    </row>
    <row r="51" spans="1:9">
      <c r="A51" s="1">
        <v>350</v>
      </c>
      <c r="B51" s="72" t="s">
        <v>179</v>
      </c>
      <c r="C51" s="1" t="s">
        <v>56</v>
      </c>
      <c r="D51" s="1" t="s">
        <v>8</v>
      </c>
      <c r="I51" s="1" t="s">
        <v>59</v>
      </c>
    </row>
    <row r="52" spans="1:9">
      <c r="A52" s="1">
        <v>351</v>
      </c>
      <c r="B52" s="72" t="s">
        <v>231</v>
      </c>
      <c r="C52" s="1" t="s">
        <v>4</v>
      </c>
      <c r="D52" s="1" t="s">
        <v>8</v>
      </c>
      <c r="I52" s="1" t="s">
        <v>60</v>
      </c>
    </row>
    <row r="53" spans="1:9">
      <c r="A53" s="1">
        <v>352</v>
      </c>
      <c r="B53" s="72" t="s">
        <v>180</v>
      </c>
      <c r="C53" s="1" t="s">
        <v>54</v>
      </c>
      <c r="D53" s="1" t="s">
        <v>8</v>
      </c>
      <c r="I53" s="1" t="s">
        <v>124</v>
      </c>
    </row>
    <row r="54" spans="1:9">
      <c r="A54" s="1">
        <v>353</v>
      </c>
      <c r="B54" s="72" t="s">
        <v>181</v>
      </c>
      <c r="C54" s="1" t="s">
        <v>54</v>
      </c>
      <c r="D54" s="1" t="s">
        <v>8</v>
      </c>
      <c r="I54" s="1" t="s">
        <v>61</v>
      </c>
    </row>
    <row r="55" spans="1:9">
      <c r="A55" s="1">
        <v>354</v>
      </c>
      <c r="B55" s="72" t="s">
        <v>182</v>
      </c>
      <c r="C55" s="1" t="s">
        <v>128</v>
      </c>
      <c r="D55" s="1" t="s">
        <v>7</v>
      </c>
      <c r="I55" s="1" t="s">
        <v>118</v>
      </c>
    </row>
    <row r="56" spans="1:9">
      <c r="A56" s="1">
        <v>355</v>
      </c>
      <c r="B56" s="72" t="s">
        <v>183</v>
      </c>
      <c r="C56" s="1" t="s">
        <v>54</v>
      </c>
      <c r="D56" s="1" t="s">
        <v>8</v>
      </c>
      <c r="I56" s="1" t="s">
        <v>119</v>
      </c>
    </row>
    <row r="57" spans="1:9">
      <c r="A57" s="1">
        <v>356</v>
      </c>
      <c r="B57" s="73" t="s">
        <v>184</v>
      </c>
      <c r="C57" s="1" t="s">
        <v>69</v>
      </c>
      <c r="D57" s="1" t="s">
        <v>7</v>
      </c>
      <c r="I57" s="1" t="s">
        <v>120</v>
      </c>
    </row>
    <row r="58" spans="1:9">
      <c r="A58" s="1">
        <v>357</v>
      </c>
      <c r="B58" s="73" t="s">
        <v>226</v>
      </c>
      <c r="C58" s="1" t="s">
        <v>54</v>
      </c>
      <c r="D58" s="1" t="s">
        <v>7</v>
      </c>
      <c r="I58" s="1" t="s">
        <v>62</v>
      </c>
    </row>
    <row r="59" spans="1:9">
      <c r="A59" s="1">
        <v>358</v>
      </c>
      <c r="B59" s="73" t="s">
        <v>185</v>
      </c>
      <c r="C59" s="1" t="s">
        <v>72</v>
      </c>
      <c r="D59" s="1" t="s">
        <v>8</v>
      </c>
      <c r="I59" s="1" t="s">
        <v>63</v>
      </c>
    </row>
    <row r="60" spans="1:9">
      <c r="A60" s="1">
        <v>359</v>
      </c>
      <c r="B60" s="73" t="s">
        <v>186</v>
      </c>
      <c r="C60" s="1" t="s">
        <v>66</v>
      </c>
      <c r="D60" s="1" t="s">
        <v>8</v>
      </c>
      <c r="I60" s="1" t="s">
        <v>64</v>
      </c>
    </row>
    <row r="61" spans="1:9">
      <c r="A61" s="1">
        <v>360</v>
      </c>
      <c r="B61" s="73" t="s">
        <v>187</v>
      </c>
      <c r="C61" s="1" t="s">
        <v>39</v>
      </c>
      <c r="D61" s="1" t="s">
        <v>7</v>
      </c>
      <c r="I61" s="1" t="s">
        <v>65</v>
      </c>
    </row>
    <row r="62" spans="1:9">
      <c r="A62" s="1">
        <v>361</v>
      </c>
      <c r="B62" s="72" t="s">
        <v>225</v>
      </c>
      <c r="C62" s="1" t="s">
        <v>78</v>
      </c>
      <c r="D62" s="1" t="s">
        <v>8</v>
      </c>
      <c r="I62" s="1" t="s">
        <v>66</v>
      </c>
    </row>
    <row r="63" spans="1:9">
      <c r="A63" s="1">
        <v>362</v>
      </c>
      <c r="B63" s="73" t="s">
        <v>232</v>
      </c>
      <c r="C63" s="1" t="s">
        <v>48</v>
      </c>
      <c r="D63" s="1" t="s">
        <v>8</v>
      </c>
      <c r="I63" s="1" t="s">
        <v>67</v>
      </c>
    </row>
    <row r="64" spans="1:9">
      <c r="A64" s="1">
        <v>363</v>
      </c>
      <c r="B64" s="73" t="s">
        <v>188</v>
      </c>
      <c r="C64" s="1" t="s">
        <v>48</v>
      </c>
      <c r="D64" s="1" t="s">
        <v>8</v>
      </c>
      <c r="I64" s="1" t="s">
        <v>122</v>
      </c>
    </row>
    <row r="65" spans="1:9">
      <c r="A65" s="1">
        <v>364</v>
      </c>
      <c r="B65" s="72" t="s">
        <v>189</v>
      </c>
      <c r="C65" s="1" t="s">
        <v>47</v>
      </c>
      <c r="D65" s="1" t="s">
        <v>7</v>
      </c>
      <c r="I65" s="1" t="s">
        <v>79</v>
      </c>
    </row>
    <row r="66" spans="1:9">
      <c r="A66" s="1">
        <v>365</v>
      </c>
      <c r="B66" s="72" t="s">
        <v>190</v>
      </c>
      <c r="C66" s="1" t="s">
        <v>31</v>
      </c>
      <c r="D66" s="1" t="s">
        <v>7</v>
      </c>
      <c r="I66" s="1" t="s">
        <v>128</v>
      </c>
    </row>
    <row r="67" spans="1:9">
      <c r="A67" s="1">
        <v>366</v>
      </c>
      <c r="B67" s="72" t="s">
        <v>191</v>
      </c>
      <c r="C67" s="1" t="s">
        <v>54</v>
      </c>
      <c r="D67" s="1" t="s">
        <v>8</v>
      </c>
      <c r="I67" s="1" t="s">
        <v>68</v>
      </c>
    </row>
    <row r="68" spans="1:9">
      <c r="A68" s="1">
        <v>367</v>
      </c>
      <c r="B68" s="72" t="s">
        <v>192</v>
      </c>
      <c r="C68" s="1" t="s">
        <v>54</v>
      </c>
      <c r="D68" s="1" t="s">
        <v>7</v>
      </c>
      <c r="I68" s="1" t="s">
        <v>131</v>
      </c>
    </row>
    <row r="69" spans="1:9">
      <c r="A69" s="1">
        <v>368</v>
      </c>
      <c r="B69" s="72" t="s">
        <v>193</v>
      </c>
      <c r="C69" s="1" t="s">
        <v>69</v>
      </c>
      <c r="D69" s="1" t="s">
        <v>7</v>
      </c>
      <c r="I69" s="1" t="s">
        <v>69</v>
      </c>
    </row>
    <row r="70" spans="1:9">
      <c r="A70" s="1">
        <v>369</v>
      </c>
      <c r="B70" s="72" t="s">
        <v>194</v>
      </c>
      <c r="C70" s="1" t="s">
        <v>69</v>
      </c>
      <c r="D70" s="1" t="s">
        <v>7</v>
      </c>
      <c r="I70" s="1" t="s">
        <v>70</v>
      </c>
    </row>
    <row r="71" spans="1:9">
      <c r="A71" s="1">
        <v>370</v>
      </c>
      <c r="B71" s="72" t="s">
        <v>195</v>
      </c>
      <c r="C71" s="1" t="s">
        <v>75</v>
      </c>
      <c r="D71" s="1" t="s">
        <v>7</v>
      </c>
      <c r="I71" s="1" t="s">
        <v>121</v>
      </c>
    </row>
    <row r="72" spans="1:9">
      <c r="A72" s="1">
        <v>371</v>
      </c>
      <c r="B72" s="72" t="s">
        <v>196</v>
      </c>
      <c r="C72" s="1" t="s">
        <v>75</v>
      </c>
      <c r="D72" s="1" t="s">
        <v>7</v>
      </c>
      <c r="I72" s="1" t="s">
        <v>71</v>
      </c>
    </row>
    <row r="73" spans="1:9">
      <c r="A73" s="1">
        <v>372</v>
      </c>
      <c r="B73" s="72" t="s">
        <v>234</v>
      </c>
      <c r="C73" s="1" t="s">
        <v>197</v>
      </c>
      <c r="D73" s="1" t="s">
        <v>7</v>
      </c>
      <c r="I73" s="1" t="s">
        <v>72</v>
      </c>
    </row>
    <row r="74" spans="1:9">
      <c r="A74" s="1">
        <v>373</v>
      </c>
      <c r="B74" s="72" t="s">
        <v>198</v>
      </c>
      <c r="C74" s="1" t="s">
        <v>72</v>
      </c>
      <c r="D74" s="1" t="s">
        <v>7</v>
      </c>
      <c r="I74" s="1" t="s">
        <v>73</v>
      </c>
    </row>
    <row r="75" spans="1:9">
      <c r="A75" s="1">
        <v>374</v>
      </c>
      <c r="B75" s="72" t="s">
        <v>199</v>
      </c>
      <c r="C75" s="1" t="s">
        <v>69</v>
      </c>
      <c r="D75" s="1" t="s">
        <v>7</v>
      </c>
      <c r="I75" s="1" t="s">
        <v>74</v>
      </c>
    </row>
    <row r="76" spans="1:9">
      <c r="A76" s="1">
        <v>375</v>
      </c>
      <c r="B76" s="72" t="s">
        <v>200</v>
      </c>
      <c r="C76" s="1" t="s">
        <v>69</v>
      </c>
      <c r="D76" s="1" t="s">
        <v>7</v>
      </c>
      <c r="I76" s="1" t="s">
        <v>4</v>
      </c>
    </row>
    <row r="77" spans="1:9">
      <c r="A77" s="1">
        <v>376</v>
      </c>
      <c r="B77" s="72" t="s">
        <v>201</v>
      </c>
      <c r="C77" s="1" t="s">
        <v>78</v>
      </c>
      <c r="D77" s="1" t="s">
        <v>7</v>
      </c>
      <c r="I77" s="1" t="s">
        <v>75</v>
      </c>
    </row>
    <row r="78" spans="1:9">
      <c r="A78" s="1">
        <v>377</v>
      </c>
      <c r="B78" s="72" t="s">
        <v>202</v>
      </c>
      <c r="C78" s="1" t="s">
        <v>78</v>
      </c>
      <c r="D78" s="1" t="s">
        <v>7</v>
      </c>
      <c r="I78" s="1" t="s">
        <v>76</v>
      </c>
    </row>
    <row r="79" spans="1:9">
      <c r="A79" s="1">
        <v>378</v>
      </c>
      <c r="B79" s="72" t="s">
        <v>203</v>
      </c>
      <c r="C79" s="1" t="s">
        <v>59</v>
      </c>
      <c r="D79" s="1" t="s">
        <v>8</v>
      </c>
      <c r="I79" s="1" t="s">
        <v>77</v>
      </c>
    </row>
    <row r="80" spans="1:9">
      <c r="A80" s="1">
        <v>379</v>
      </c>
      <c r="B80" s="72" t="s">
        <v>204</v>
      </c>
      <c r="C80" s="1" t="s">
        <v>33</v>
      </c>
      <c r="D80" s="1" t="s">
        <v>7</v>
      </c>
      <c r="I80" s="1" t="s">
        <v>78</v>
      </c>
    </row>
    <row r="81" spans="1:9">
      <c r="A81" s="1">
        <v>380</v>
      </c>
      <c r="B81" s="72" t="s">
        <v>205</v>
      </c>
      <c r="C81" s="1" t="s">
        <v>32</v>
      </c>
      <c r="D81" s="1" t="s">
        <v>7</v>
      </c>
      <c r="I81" s="1" t="s">
        <v>197</v>
      </c>
    </row>
    <row r="82" spans="1:9">
      <c r="A82" s="1">
        <v>381</v>
      </c>
      <c r="B82" s="72" t="s">
        <v>206</v>
      </c>
      <c r="C82" s="1" t="s">
        <v>69</v>
      </c>
      <c r="D82" s="1" t="s">
        <v>7</v>
      </c>
    </row>
    <row r="83" spans="1:9">
      <c r="A83" s="1">
        <v>382</v>
      </c>
      <c r="B83" s="72" t="s">
        <v>207</v>
      </c>
      <c r="C83" s="1" t="s">
        <v>69</v>
      </c>
      <c r="D83" s="1" t="s">
        <v>8</v>
      </c>
    </row>
    <row r="84" spans="1:9">
      <c r="A84" s="1">
        <v>383</v>
      </c>
      <c r="B84" s="72" t="s">
        <v>208</v>
      </c>
      <c r="C84" s="1" t="s">
        <v>69</v>
      </c>
      <c r="D84" s="1" t="s">
        <v>8</v>
      </c>
    </row>
    <row r="85" spans="1:9">
      <c r="A85" s="1">
        <v>384</v>
      </c>
      <c r="B85" s="72" t="s">
        <v>209</v>
      </c>
      <c r="C85" s="1" t="s">
        <v>69</v>
      </c>
      <c r="D85" s="1" t="s">
        <v>7</v>
      </c>
    </row>
    <row r="86" spans="1:9">
      <c r="A86" s="1">
        <v>385</v>
      </c>
      <c r="B86" s="72" t="s">
        <v>210</v>
      </c>
      <c r="C86" s="1" t="s">
        <v>35</v>
      </c>
      <c r="D86" s="1" t="s">
        <v>8</v>
      </c>
    </row>
    <row r="87" spans="1:9">
      <c r="A87" s="1">
        <v>386</v>
      </c>
      <c r="B87" s="72" t="s">
        <v>211</v>
      </c>
      <c r="C87" s="1" t="s">
        <v>35</v>
      </c>
      <c r="D87" s="1" t="s">
        <v>8</v>
      </c>
    </row>
    <row r="88" spans="1:9">
      <c r="A88" s="1">
        <v>387</v>
      </c>
      <c r="B88" s="72" t="s">
        <v>212</v>
      </c>
      <c r="C88" s="1" t="s">
        <v>35</v>
      </c>
      <c r="D88" s="1" t="s">
        <v>8</v>
      </c>
    </row>
    <row r="89" spans="1:9">
      <c r="A89" s="1">
        <v>388</v>
      </c>
      <c r="B89" s="72" t="s">
        <v>213</v>
      </c>
      <c r="C89" s="1" t="s">
        <v>47</v>
      </c>
      <c r="D89" s="1" t="s">
        <v>7</v>
      </c>
    </row>
    <row r="90" spans="1:9">
      <c r="A90" s="1">
        <v>389</v>
      </c>
      <c r="B90" s="72" t="s">
        <v>214</v>
      </c>
      <c r="C90" s="1" t="s">
        <v>48</v>
      </c>
      <c r="D90" s="1" t="s">
        <v>7</v>
      </c>
    </row>
    <row r="91" spans="1:9">
      <c r="A91" s="1">
        <v>390</v>
      </c>
      <c r="B91" s="72" t="s">
        <v>215</v>
      </c>
      <c r="C91" s="1" t="s">
        <v>54</v>
      </c>
      <c r="D91" s="1" t="s">
        <v>7</v>
      </c>
    </row>
    <row r="92" spans="1:9">
      <c r="A92" s="1">
        <v>391</v>
      </c>
      <c r="B92" s="72" t="s">
        <v>216</v>
      </c>
      <c r="C92" s="1" t="s">
        <v>76</v>
      </c>
      <c r="D92" s="1" t="s">
        <v>7</v>
      </c>
      <c r="G92" s="1"/>
    </row>
    <row r="93" spans="1:9">
      <c r="A93" s="1">
        <v>392</v>
      </c>
      <c r="B93" s="72" t="s">
        <v>217</v>
      </c>
      <c r="C93" s="1" t="s">
        <v>76</v>
      </c>
      <c r="D93" s="1" t="s">
        <v>7</v>
      </c>
    </row>
    <row r="94" spans="1:9">
      <c r="A94" s="1">
        <v>393</v>
      </c>
      <c r="B94" s="72" t="s">
        <v>218</v>
      </c>
      <c r="C94" s="1" t="s">
        <v>63</v>
      </c>
      <c r="D94" s="1" t="s">
        <v>7</v>
      </c>
    </row>
    <row r="95" spans="1:9">
      <c r="A95" s="1">
        <v>394</v>
      </c>
      <c r="B95" s="72" t="s">
        <v>219</v>
      </c>
      <c r="C95" s="1" t="s">
        <v>39</v>
      </c>
      <c r="D95" s="1" t="s">
        <v>7</v>
      </c>
    </row>
    <row r="96" spans="1:9">
      <c r="A96" s="1">
        <v>395</v>
      </c>
      <c r="B96" s="72" t="s">
        <v>220</v>
      </c>
      <c r="C96" s="1" t="s">
        <v>35</v>
      </c>
      <c r="D96" s="1" t="s">
        <v>7</v>
      </c>
    </row>
    <row r="97" spans="1:4">
      <c r="A97" s="1">
        <v>396</v>
      </c>
      <c r="B97" s="72" t="s">
        <v>221</v>
      </c>
      <c r="C97" s="1" t="s">
        <v>54</v>
      </c>
      <c r="D97" s="1" t="s">
        <v>7</v>
      </c>
    </row>
    <row r="98" spans="1:4">
      <c r="A98" s="1">
        <v>397</v>
      </c>
      <c r="B98" s="73" t="s">
        <v>222</v>
      </c>
      <c r="C98" s="1" t="s">
        <v>39</v>
      </c>
      <c r="D98" s="1" t="s">
        <v>7</v>
      </c>
    </row>
    <row r="99" spans="1:4">
      <c r="A99" s="1">
        <v>398</v>
      </c>
      <c r="B99" s="73" t="s">
        <v>224</v>
      </c>
      <c r="C99" s="1" t="s">
        <v>39</v>
      </c>
      <c r="D99" s="1" t="s">
        <v>7</v>
      </c>
    </row>
    <row r="100" spans="1:4">
      <c r="A100" s="1">
        <v>399</v>
      </c>
      <c r="B100" s="73" t="s">
        <v>223</v>
      </c>
      <c r="C100" s="1" t="s">
        <v>69</v>
      </c>
      <c r="D100" s="1" t="s">
        <v>7</v>
      </c>
    </row>
    <row r="101" spans="1:4">
      <c r="A101" s="1">
        <v>400</v>
      </c>
      <c r="B101" s="73"/>
    </row>
    <row r="102" spans="1:4">
      <c r="A102" s="1">
        <v>401</v>
      </c>
    </row>
    <row r="103" spans="1:4">
      <c r="A103" s="1">
        <v>402</v>
      </c>
    </row>
    <row r="104" spans="1:4">
      <c r="A104" s="1">
        <v>403</v>
      </c>
    </row>
    <row r="105" spans="1:4">
      <c r="A105" s="1">
        <v>404</v>
      </c>
    </row>
    <row r="106" spans="1:4">
      <c r="A106" s="1">
        <v>405</v>
      </c>
    </row>
    <row r="107" spans="1:4">
      <c r="A107" s="1">
        <v>406</v>
      </c>
    </row>
    <row r="108" spans="1:4">
      <c r="A108" s="1">
        <v>407</v>
      </c>
    </row>
    <row r="109" spans="1:4">
      <c r="A109" s="1">
        <v>408</v>
      </c>
    </row>
    <row r="110" spans="1:4">
      <c r="A110" s="1">
        <v>409</v>
      </c>
    </row>
    <row r="111" spans="1:4">
      <c r="A111" s="1">
        <v>410</v>
      </c>
    </row>
    <row r="112" spans="1:4">
      <c r="A112" s="1">
        <v>411</v>
      </c>
    </row>
    <row r="113" spans="1:1">
      <c r="A113" s="1">
        <v>412</v>
      </c>
    </row>
    <row r="114" spans="1:1">
      <c r="A114" s="1">
        <v>413</v>
      </c>
    </row>
  </sheetData>
  <phoneticPr fontId="4" type="noConversion"/>
  <dataValidations count="3">
    <dataValidation type="list" allowBlank="1" showInputMessage="1" showErrorMessage="1" sqref="D2:D102">
      <formula1>$K$1:$K$2</formula1>
    </dataValidation>
    <dataValidation type="list" showInputMessage="1" showErrorMessage="1" sqref="C152">
      <formula1>$I$1:$I$5</formula1>
    </dataValidation>
    <dataValidation type="list" showInputMessage="1" showErrorMessage="1" sqref="C2:C58 C60:C72 C74:C151">
      <formula1>$I$1:$I$88</formula1>
    </dataValidation>
  </dataValidations>
  <pageMargins left="0.75" right="0.75" top="1" bottom="1" header="0.5" footer="0.5"/>
  <pageSetup orientation="portrait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75"/>
  <sheetViews>
    <sheetView topLeftCell="A139" zoomScaleNormal="100" workbookViewId="0">
      <selection sqref="A1:I147"/>
    </sheetView>
  </sheetViews>
  <sheetFormatPr defaultRowHeight="12.75"/>
  <cols>
    <col min="1" max="1" width="6.42578125" style="5" bestFit="1" customWidth="1"/>
    <col min="2" max="2" width="4.42578125" style="5" bestFit="1" customWidth="1"/>
    <col min="3" max="3" width="19.140625" style="8" bestFit="1" customWidth="1"/>
    <col min="4" max="4" width="20.28515625" style="8" bestFit="1" customWidth="1"/>
    <col min="5" max="5" width="9.5703125" style="5" bestFit="1" customWidth="1"/>
    <col min="6" max="6" width="10.140625" style="5" bestFit="1" customWidth="1"/>
    <col min="7" max="7" width="9.42578125" style="16" bestFit="1" customWidth="1"/>
    <col min="8" max="8" width="9.140625" style="17" bestFit="1" customWidth="1"/>
    <col min="9" max="9" width="8.85546875" style="8" bestFit="1" customWidth="1"/>
    <col min="10" max="16384" width="9.140625" style="8"/>
  </cols>
  <sheetData>
    <row r="1" spans="1:9">
      <c r="A1" s="10"/>
      <c r="B1" s="15" t="s">
        <v>87</v>
      </c>
      <c r="C1" s="15"/>
      <c r="D1" s="10" t="s">
        <v>235</v>
      </c>
      <c r="E1" s="23"/>
      <c r="F1" s="23"/>
      <c r="G1" s="24"/>
      <c r="H1" s="25"/>
      <c r="I1" s="10"/>
    </row>
    <row r="2" spans="1:9">
      <c r="A2" s="7" t="s">
        <v>16</v>
      </c>
      <c r="B2" s="7"/>
      <c r="C2" s="11" t="s">
        <v>1</v>
      </c>
      <c r="D2" s="11" t="s">
        <v>2</v>
      </c>
      <c r="E2" s="7" t="s">
        <v>3</v>
      </c>
      <c r="F2" s="7" t="s">
        <v>13</v>
      </c>
      <c r="G2" s="12" t="s">
        <v>9</v>
      </c>
      <c r="H2" s="18" t="s">
        <v>10</v>
      </c>
      <c r="I2" s="11" t="s">
        <v>11</v>
      </c>
    </row>
    <row r="3" spans="1:9">
      <c r="A3" s="7">
        <v>372</v>
      </c>
      <c r="B3" s="7">
        <v>1</v>
      </c>
      <c r="C3" s="11" t="str">
        <f>VLOOKUP(A3,Entries!$A$2:$D$152,2,FALSE)</f>
        <v>Daniel Ryan</v>
      </c>
      <c r="D3" s="11" t="str">
        <f>VLOOKUP(A3,Entries!$A$2:$D$152,3,FALSE)</f>
        <v>Moycarkey Coolcroo</v>
      </c>
      <c r="E3" s="7" t="str">
        <f>VLOOKUP(A3,Entries!$A$2:$D$152,4,FALSE)</f>
        <v>M</v>
      </c>
      <c r="F3" s="7" t="s">
        <v>22</v>
      </c>
      <c r="G3" s="6">
        <v>14.63</v>
      </c>
      <c r="H3" s="6">
        <f>(IF(E3="M",7.4291*((G3)^2)-386.06*(G3)+5016,"ERROR"))/100</f>
        <v>9.5804373378999976</v>
      </c>
      <c r="I3" s="11" t="str">
        <f>IF(H3&gt;9,"Diamond",IF(H3&gt;7.5,"Platinum",IF(H3&gt;6,"Gold",IF(H3&gt;4.5,"Silver",IF(H3&gt;3,"Bronze","-")))))</f>
        <v>Diamond</v>
      </c>
    </row>
    <row r="4" spans="1:9">
      <c r="A4" s="4"/>
      <c r="B4" s="4"/>
      <c r="C4" s="9"/>
      <c r="D4" s="9"/>
      <c r="E4" s="4"/>
      <c r="F4" s="4"/>
      <c r="G4" s="14"/>
      <c r="H4" s="14"/>
      <c r="I4" s="9"/>
    </row>
    <row r="5" spans="1:9">
      <c r="A5" s="10"/>
      <c r="B5" s="15" t="s">
        <v>88</v>
      </c>
      <c r="C5" s="15"/>
      <c r="D5" s="10" t="s">
        <v>235</v>
      </c>
      <c r="E5" s="23"/>
      <c r="F5" s="23"/>
      <c r="G5" s="24"/>
      <c r="H5" s="25"/>
      <c r="I5" s="10"/>
    </row>
    <row r="6" spans="1:9">
      <c r="A6" s="7" t="s">
        <v>16</v>
      </c>
      <c r="B6" s="7"/>
      <c r="C6" s="11" t="s">
        <v>1</v>
      </c>
      <c r="D6" s="11" t="s">
        <v>2</v>
      </c>
      <c r="E6" s="7" t="s">
        <v>3</v>
      </c>
      <c r="F6" s="7" t="s">
        <v>13</v>
      </c>
      <c r="G6" s="12" t="s">
        <v>9</v>
      </c>
      <c r="H6" s="18" t="s">
        <v>10</v>
      </c>
      <c r="I6" s="11" t="s">
        <v>11</v>
      </c>
    </row>
    <row r="7" spans="1:9">
      <c r="A7" s="7">
        <v>325</v>
      </c>
      <c r="B7" s="7">
        <v>1</v>
      </c>
      <c r="C7" s="11" t="str">
        <f>VLOOKUP(A7,Entries!$A$2:$D$152,2,FALSE)</f>
        <v>Roisin Howard</v>
      </c>
      <c r="D7" s="11" t="str">
        <f>VLOOKUP(A7,Entries!$A$2:$D$152,3,FALSE)</f>
        <v>Bandon</v>
      </c>
      <c r="E7" s="7" t="str">
        <f>VLOOKUP(A7,Entries!$A$2:$D$152,4,FALSE)</f>
        <v>F</v>
      </c>
      <c r="F7" s="7" t="s">
        <v>89</v>
      </c>
      <c r="G7" s="6">
        <v>16.84</v>
      </c>
      <c r="H7" s="6">
        <f>(IF(E7="F",3.4033*((G7)^2)-213.76*(G7)+3356.1,"ERROR"))/100</f>
        <v>7.2150847248000041</v>
      </c>
      <c r="I7" s="11" t="str">
        <f>IF(H7&gt;9,"Diamond",IF(H7&gt;7.5,"Platinum",IF(H7&gt;6,"Gold",IF(H7&gt;4.5,"Silver",IF(H7&gt;3,"Bronze","-")))))</f>
        <v>Gold</v>
      </c>
    </row>
    <row r="8" spans="1:9">
      <c r="A8" s="7">
        <v>350</v>
      </c>
      <c r="B8" s="7">
        <v>2</v>
      </c>
      <c r="C8" s="11" t="str">
        <f>VLOOKUP(A8,Entries!$A$2:$D$152,2,FALSE)</f>
        <v>Rebekah O Connell</v>
      </c>
      <c r="D8" s="11" t="str">
        <f>VLOOKUP(A8,Entries!$A$2:$D$152,3,FALSE)</f>
        <v>Liscarroll</v>
      </c>
      <c r="E8" s="7" t="str">
        <f>VLOOKUP(A8,Entries!$A$2:$D$152,4,FALSE)</f>
        <v>F</v>
      </c>
      <c r="F8" s="7" t="s">
        <v>89</v>
      </c>
      <c r="G8" s="6">
        <v>18.059999999999999</v>
      </c>
      <c r="H8" s="6">
        <f t="shared" ref="H8" si="0">(IF(E8="F",3.4033*((G8)^2)-213.76*(G8)+3356.1,"ERROR"))/100</f>
        <v>6.0562697988000034</v>
      </c>
      <c r="I8" s="11" t="str">
        <f t="shared" ref="I8" si="1">IF(H8&gt;9,"Diamond",IF(H8&gt;7.5,"Platinum",IF(H8&gt;6,"Gold",IF(H8&gt;4.5,"Silver",IF(H8&gt;3,"Bronze","-")))))</f>
        <v>Gold</v>
      </c>
    </row>
    <row r="9" spans="1:9">
      <c r="A9" s="4"/>
      <c r="B9" s="4"/>
      <c r="C9" s="9"/>
      <c r="D9" s="9"/>
      <c r="E9" s="4"/>
      <c r="F9" s="4"/>
      <c r="G9" s="14"/>
      <c r="H9" s="14"/>
      <c r="I9" s="9"/>
    </row>
    <row r="10" spans="1:9">
      <c r="A10" s="10"/>
      <c r="B10" s="15" t="s">
        <v>81</v>
      </c>
      <c r="C10" s="10"/>
      <c r="D10" s="10"/>
      <c r="E10" s="23"/>
      <c r="F10" s="23"/>
      <c r="G10" s="24"/>
      <c r="H10" s="25"/>
      <c r="I10" s="10"/>
    </row>
    <row r="11" spans="1:9">
      <c r="A11" s="7" t="s">
        <v>16</v>
      </c>
      <c r="B11" s="7"/>
      <c r="C11" s="11" t="s">
        <v>1</v>
      </c>
      <c r="D11" s="11" t="s">
        <v>2</v>
      </c>
      <c r="E11" s="7" t="s">
        <v>3</v>
      </c>
      <c r="F11" s="7" t="s">
        <v>13</v>
      </c>
      <c r="G11" s="12" t="s">
        <v>9</v>
      </c>
      <c r="H11" s="18" t="s">
        <v>10</v>
      </c>
      <c r="I11" s="11" t="s">
        <v>11</v>
      </c>
    </row>
    <row r="12" spans="1:9">
      <c r="A12" s="7">
        <v>332</v>
      </c>
      <c r="B12" s="7">
        <v>1</v>
      </c>
      <c r="C12" s="11" t="str">
        <f>VLOOKUP(A12,Entries!$A$2:$D$152,2,FALSE)</f>
        <v>Barry Upton</v>
      </c>
      <c r="D12" s="11" t="str">
        <f>VLOOKUP(A12,Entries!$A$2:$D$152,3,FALSE)</f>
        <v>Menapians</v>
      </c>
      <c r="E12" s="7" t="str">
        <f>VLOOKUP(A12,Entries!$A$2:$D$152,4,FALSE)</f>
        <v>M</v>
      </c>
      <c r="F12" s="7" t="s">
        <v>25</v>
      </c>
      <c r="G12" s="6">
        <v>51.58</v>
      </c>
      <c r="H12" s="6">
        <f t="shared" ref="H12:H15" si="2">(IF(E12="M",0.8627*(G12^2)-141.48*G12+5800,IF(E12="F",0.2454*(G12^2)-58.879*G12+3532.4,"ERROR")))/100</f>
        <v>7.9767184428000109</v>
      </c>
      <c r="I12" s="11" t="str">
        <f t="shared" ref="I12:I15" si="3">IF(H12&gt;9,"Diamond",IF(H12&gt;7.5,"Platinum",IF(H12&gt;6,"Gold",IF(H12&gt;4.5,"Silver",IF(H12&gt;3,"Bronze","-")))))</f>
        <v>Platinum</v>
      </c>
    </row>
    <row r="13" spans="1:9">
      <c r="A13" s="7">
        <v>303</v>
      </c>
      <c r="B13" s="7">
        <v>2</v>
      </c>
      <c r="C13" s="11" t="str">
        <f>VLOOKUP(A13,Entries!$A$2:$D$152,2,FALSE)</f>
        <v>Liam O Brien</v>
      </c>
      <c r="D13" s="11" t="str">
        <f>VLOOKUP(A13,Entries!$A$2:$D$152,3,FALSE)</f>
        <v>Togher</v>
      </c>
      <c r="E13" s="7" t="str">
        <f>VLOOKUP(A13,Entries!$A$2:$D$152,4,FALSE)</f>
        <v>M</v>
      </c>
      <c r="F13" s="7" t="s">
        <v>25</v>
      </c>
      <c r="G13" s="6">
        <v>52.24</v>
      </c>
      <c r="H13" s="6">
        <f t="shared" si="2"/>
        <v>7.6340828352000063</v>
      </c>
      <c r="I13" s="11" t="str">
        <f t="shared" si="3"/>
        <v>Platinum</v>
      </c>
    </row>
    <row r="14" spans="1:9">
      <c r="A14" s="7">
        <v>326</v>
      </c>
      <c r="B14" s="7">
        <v>3</v>
      </c>
      <c r="C14" s="11" t="str">
        <f>VLOOKUP(A14,Entries!$A$2:$D$152,2,FALSE)</f>
        <v>Conor O Driscoll</v>
      </c>
      <c r="D14" s="11" t="str">
        <f>VLOOKUP(A14,Entries!$A$2:$D$152,3,FALSE)</f>
        <v>Leevale</v>
      </c>
      <c r="E14" s="7" t="str">
        <f>VLOOKUP(A14,Entries!$A$2:$D$152,4,FALSE)</f>
        <v>M</v>
      </c>
      <c r="F14" s="7" t="s">
        <v>25</v>
      </c>
      <c r="G14" s="6">
        <v>52.3</v>
      </c>
      <c r="H14" s="6">
        <f t="shared" si="2"/>
        <v>7.6033068300000108</v>
      </c>
      <c r="I14" s="11" t="str">
        <f t="shared" si="3"/>
        <v>Platinum</v>
      </c>
    </row>
    <row r="15" spans="1:9">
      <c r="A15" s="7">
        <v>380</v>
      </c>
      <c r="B15" s="7">
        <v>4</v>
      </c>
      <c r="C15" s="11" t="str">
        <f>VLOOKUP(A15,Entries!$A$2:$D$152,2,FALSE)</f>
        <v>Danny Allen</v>
      </c>
      <c r="D15" s="11" t="str">
        <f>VLOOKUP(A15,Entries!$A$2:$D$152,3,FALSE)</f>
        <v>Bandon</v>
      </c>
      <c r="E15" s="7" t="str">
        <f>VLOOKUP(A15,Entries!$A$2:$D$152,4,FALSE)</f>
        <v>M</v>
      </c>
      <c r="F15" s="7" t="s">
        <v>25</v>
      </c>
      <c r="G15" s="6">
        <v>53.03</v>
      </c>
      <c r="H15" s="6">
        <f t="shared" si="2"/>
        <v>7.2338406243000097</v>
      </c>
      <c r="I15" s="11" t="str">
        <f t="shared" si="3"/>
        <v>Gold</v>
      </c>
    </row>
    <row r="16" spans="1:9">
      <c r="A16" s="7">
        <v>323</v>
      </c>
      <c r="B16" s="7">
        <v>5</v>
      </c>
      <c r="C16" s="11" t="str">
        <f>VLOOKUP(A16,Entries!$A$2:$D$152,2,FALSE)</f>
        <v>Peter Hanrahan</v>
      </c>
      <c r="D16" s="11" t="str">
        <f>VLOOKUP(A16,Entries!$A$2:$D$152,3,FALSE)</f>
        <v>Togher</v>
      </c>
      <c r="E16" s="7" t="str">
        <f>VLOOKUP(A16,Entries!$A$2:$D$152,4,FALSE)</f>
        <v>M</v>
      </c>
      <c r="F16" s="7" t="s">
        <v>25</v>
      </c>
      <c r="G16" s="6">
        <v>53.45</v>
      </c>
      <c r="H16" s="6">
        <f t="shared" ref="H16:H19" si="4">(IF(E16="M",0.8627*(G16^2)-141.48*G16+5800,IF(E16="F",0.2454*(G16^2)-58.879*G16+3532.4,"ERROR")))/100</f>
        <v>7.0254378675000044</v>
      </c>
      <c r="I16" s="11" t="str">
        <f t="shared" ref="I16:I19" si="5">IF(H16&gt;9,"Diamond",IF(H16&gt;7.5,"Platinum",IF(H16&gt;6,"Gold",IF(H16&gt;4.5,"Silver",IF(H16&gt;3,"Bronze","-")))))</f>
        <v>Gold</v>
      </c>
    </row>
    <row r="17" spans="1:9">
      <c r="A17" s="7">
        <v>301</v>
      </c>
      <c r="B17" s="7">
        <v>6</v>
      </c>
      <c r="C17" s="11" t="str">
        <f>VLOOKUP(A17,Entries!$A$2:$D$152,2,FALSE)</f>
        <v>William Hughes</v>
      </c>
      <c r="D17" s="11" t="str">
        <f>VLOOKUP(A17,Entries!$A$2:$D$152,3,FALSE)</f>
        <v>Thurles Crokes</v>
      </c>
      <c r="E17" s="7" t="str">
        <f>VLOOKUP(A17,Entries!$A$2:$D$152,4,FALSE)</f>
        <v>M</v>
      </c>
      <c r="F17" s="7" t="s">
        <v>25</v>
      </c>
      <c r="G17" s="6">
        <v>53.67</v>
      </c>
      <c r="H17" s="6">
        <f t="shared" si="4"/>
        <v>6.9174892003000057</v>
      </c>
      <c r="I17" s="11" t="str">
        <f t="shared" si="5"/>
        <v>Gold</v>
      </c>
    </row>
    <row r="18" spans="1:9">
      <c r="A18" s="7">
        <v>302</v>
      </c>
      <c r="B18" s="7">
        <v>7</v>
      </c>
      <c r="C18" s="11" t="str">
        <f>VLOOKUP(A18,Entries!$A$2:$D$152,2,FALSE)</f>
        <v>Michael Pat O'Regan</v>
      </c>
      <c r="D18" s="11" t="str">
        <f>VLOOKUP(A18,Entries!$A$2:$D$152,3,FALSE)</f>
        <v>Leevale</v>
      </c>
      <c r="E18" s="7" t="str">
        <f>VLOOKUP(A18,Entries!$A$2:$D$152,4,FALSE)</f>
        <v>M</v>
      </c>
      <c r="F18" s="7" t="s">
        <v>25</v>
      </c>
      <c r="G18" s="6">
        <v>56.72</v>
      </c>
      <c r="H18" s="6">
        <f t="shared" si="4"/>
        <v>5.5069695167999999</v>
      </c>
      <c r="I18" s="11" t="str">
        <f t="shared" si="5"/>
        <v>Silver</v>
      </c>
    </row>
    <row r="19" spans="1:9">
      <c r="A19" s="7">
        <v>339</v>
      </c>
      <c r="B19" s="7">
        <v>8</v>
      </c>
      <c r="C19" s="11" t="str">
        <f>VLOOKUP(A19,Entries!$A$2:$D$152,2,FALSE)</f>
        <v>Damian Walsh</v>
      </c>
      <c r="D19" s="11" t="str">
        <f>VLOOKUP(A19,Entries!$A$2:$D$152,3,FALSE)</f>
        <v>Menapians</v>
      </c>
      <c r="E19" s="7" t="str">
        <f>VLOOKUP(A19,Entries!$A$2:$D$152,4,FALSE)</f>
        <v>M</v>
      </c>
      <c r="F19" s="7" t="s">
        <v>25</v>
      </c>
      <c r="G19" s="6">
        <v>57.34</v>
      </c>
      <c r="H19" s="6">
        <f t="shared" si="4"/>
        <v>5.239870801199995</v>
      </c>
      <c r="I19" s="11" t="str">
        <f t="shared" si="5"/>
        <v>Silver</v>
      </c>
    </row>
    <row r="20" spans="1:9">
      <c r="A20" s="4"/>
      <c r="B20" s="4"/>
      <c r="C20" s="9"/>
      <c r="D20" s="9"/>
      <c r="E20" s="4"/>
      <c r="F20" s="4"/>
      <c r="G20" s="14"/>
      <c r="H20" s="14"/>
      <c r="I20" s="9"/>
    </row>
    <row r="21" spans="1:9">
      <c r="A21" s="10"/>
      <c r="B21" s="15" t="s">
        <v>82</v>
      </c>
      <c r="C21" s="10"/>
      <c r="D21" s="10"/>
      <c r="E21" s="23"/>
      <c r="F21" s="23"/>
      <c r="G21" s="24"/>
      <c r="H21" s="25"/>
      <c r="I21" s="10"/>
    </row>
    <row r="22" spans="1:9">
      <c r="A22" s="7" t="s">
        <v>16</v>
      </c>
      <c r="B22" s="7"/>
      <c r="C22" s="11" t="s">
        <v>1</v>
      </c>
      <c r="D22" s="11" t="s">
        <v>2</v>
      </c>
      <c r="E22" s="7" t="s">
        <v>3</v>
      </c>
      <c r="F22" s="7" t="s">
        <v>13</v>
      </c>
      <c r="G22" s="12" t="s">
        <v>9</v>
      </c>
      <c r="H22" s="18" t="s">
        <v>10</v>
      </c>
      <c r="I22" s="11" t="s">
        <v>11</v>
      </c>
    </row>
    <row r="23" spans="1:9">
      <c r="A23" s="7">
        <v>379</v>
      </c>
      <c r="B23" s="7">
        <v>1</v>
      </c>
      <c r="C23" s="11" t="str">
        <f>VLOOKUP(A23,Entries!$A$2:$D$152,2,FALSE)</f>
        <v>Stephen Holland</v>
      </c>
      <c r="D23" s="11" t="str">
        <f>VLOOKUP(A23,Entries!$A$2:$D$152,3,FALSE)</f>
        <v>Bantry</v>
      </c>
      <c r="E23" s="7" t="str">
        <f>VLOOKUP(A23,Entries!$A$2:$D$152,4,FALSE)</f>
        <v>M</v>
      </c>
      <c r="F23" s="7" t="s">
        <v>25</v>
      </c>
      <c r="G23" s="6">
        <v>54.41</v>
      </c>
      <c r="H23" s="6">
        <f t="shared" ref="H23:H29" si="6">(IF(E23="M",0.8627*(G23^2)-141.48*G23+5800,IF(E23="F",0.2454*(G23^2)-58.879*G23+3532.4,"ERROR")))/100</f>
        <v>6.5605177587000068</v>
      </c>
      <c r="I23" s="11" t="str">
        <f t="shared" ref="I23:I29" si="7">IF(H23&gt;9,"Diamond",IF(H23&gt;7.5,"Platinum",IF(H23&gt;6,"Gold",IF(H23&gt;4.5,"Silver",IF(H23&gt;3,"Bronze","-")))))</f>
        <v>Gold</v>
      </c>
    </row>
    <row r="24" spans="1:9">
      <c r="A24" s="7">
        <v>366</v>
      </c>
      <c r="B24" s="7">
        <v>2</v>
      </c>
      <c r="C24" s="11" t="str">
        <f>VLOOKUP(A24,Entries!$A$2:$D$152,2,FALSE)</f>
        <v>Jessica Neville</v>
      </c>
      <c r="D24" s="11" t="str">
        <f>VLOOKUP(A24,Entries!$A$2:$D$152,3,FALSE)</f>
        <v>Leevale</v>
      </c>
      <c r="E24" s="7" t="str">
        <f>VLOOKUP(A24,Entries!$A$2:$D$152,4,FALSE)</f>
        <v>F</v>
      </c>
      <c r="F24" s="7" t="s">
        <v>25</v>
      </c>
      <c r="G24" s="6">
        <v>58.32</v>
      </c>
      <c r="H24" s="6">
        <f t="shared" si="6"/>
        <v>9.3323669696000024</v>
      </c>
      <c r="I24" s="11" t="str">
        <f t="shared" si="7"/>
        <v>Diamond</v>
      </c>
    </row>
    <row r="25" spans="1:9">
      <c r="A25" s="7">
        <v>312</v>
      </c>
      <c r="B25" s="7">
        <v>3</v>
      </c>
      <c r="C25" s="11" t="str">
        <f>VLOOKUP(A25,Entries!$A$2:$D$152,2,FALSE)</f>
        <v>Des Feeney</v>
      </c>
      <c r="D25" s="11" t="str">
        <f>VLOOKUP(A25,Entries!$A$2:$D$152,3,FALSE)</f>
        <v>West Waterford</v>
      </c>
      <c r="E25" s="7" t="str">
        <f>VLOOKUP(A25,Entries!$A$2:$D$152,4,FALSE)</f>
        <v>M</v>
      </c>
      <c r="F25" s="7" t="s">
        <v>25</v>
      </c>
      <c r="G25" s="6">
        <v>58.98</v>
      </c>
      <c r="H25" s="6">
        <f t="shared" si="6"/>
        <v>4.5653267308000069</v>
      </c>
      <c r="I25" s="11" t="str">
        <f t="shared" si="7"/>
        <v>Silver</v>
      </c>
    </row>
    <row r="26" spans="1:9">
      <c r="A26" s="7">
        <v>353</v>
      </c>
      <c r="B26" s="7">
        <v>4</v>
      </c>
      <c r="C26" s="11" t="str">
        <f>VLOOKUP(A26,Entries!$A$2:$D$152,2,FALSE)</f>
        <v>Clare McSweeney</v>
      </c>
      <c r="D26" s="11" t="str">
        <f>VLOOKUP(A26,Entries!$A$2:$D$152,3,FALSE)</f>
        <v>Leevale</v>
      </c>
      <c r="E26" s="7" t="str">
        <f>VLOOKUP(A26,Entries!$A$2:$D$152,4,FALSE)</f>
        <v>F</v>
      </c>
      <c r="F26" s="7" t="s">
        <v>25</v>
      </c>
      <c r="G26" s="6">
        <v>60.31</v>
      </c>
      <c r="H26" s="6">
        <f t="shared" si="6"/>
        <v>8.7399997294000009</v>
      </c>
      <c r="I26" s="11" t="str">
        <f t="shared" si="7"/>
        <v>Platinum</v>
      </c>
    </row>
    <row r="27" spans="1:9">
      <c r="A27" s="7">
        <v>313</v>
      </c>
      <c r="B27" s="7">
        <v>5</v>
      </c>
      <c r="C27" s="11" t="str">
        <f>VLOOKUP(A27,Entries!$A$2:$D$152,2,FALSE)</f>
        <v>Cormac Hickey</v>
      </c>
      <c r="D27" s="11" t="str">
        <f>VLOOKUP(A27,Entries!$A$2:$D$152,3,FALSE)</f>
        <v>Riverstick Kinsale</v>
      </c>
      <c r="E27" s="7" t="str">
        <f>VLOOKUP(A27,Entries!$A$2:$D$152,4,FALSE)</f>
        <v>M</v>
      </c>
      <c r="F27" s="7" t="s">
        <v>25</v>
      </c>
      <c r="G27" s="6">
        <v>60.91</v>
      </c>
      <c r="H27" s="6">
        <f t="shared" si="6"/>
        <v>3.8309444187000192</v>
      </c>
      <c r="I27" s="11" t="str">
        <f t="shared" si="7"/>
        <v>Bronze</v>
      </c>
    </row>
    <row r="28" spans="1:9">
      <c r="A28" s="7">
        <v>343</v>
      </c>
      <c r="B28" s="7">
        <v>6</v>
      </c>
      <c r="C28" s="11" t="str">
        <f>VLOOKUP(A28,Entries!$A$2:$D$152,2,FALSE)</f>
        <v>Keith Burke</v>
      </c>
      <c r="D28" s="11" t="str">
        <f>VLOOKUP(A28,Entries!$A$2:$D$152,3,FALSE)</f>
        <v>Eagle</v>
      </c>
      <c r="E28" s="7" t="str">
        <f>VLOOKUP(A28,Entries!$A$2:$D$152,4,FALSE)</f>
        <v>M</v>
      </c>
      <c r="F28" s="7" t="s">
        <v>25</v>
      </c>
      <c r="G28" s="6">
        <v>65.61</v>
      </c>
      <c r="H28" s="6">
        <f t="shared" si="6"/>
        <v>2.3113782067000104</v>
      </c>
      <c r="I28" s="11" t="str">
        <f t="shared" si="7"/>
        <v>-</v>
      </c>
    </row>
    <row r="29" spans="1:9">
      <c r="A29" s="7">
        <v>331</v>
      </c>
      <c r="B29" s="7">
        <v>7</v>
      </c>
      <c r="C29" s="11" t="str">
        <f>VLOOKUP(A29,Entries!$A$2:$D$152,2,FALSE)</f>
        <v>Breandan Dennehy</v>
      </c>
      <c r="D29" s="11" t="str">
        <f>VLOOKUP(A29,Entries!$A$2:$D$152,3,FALSE)</f>
        <v>Rising Sun</v>
      </c>
      <c r="E29" s="7" t="str">
        <f>VLOOKUP(A29,Entries!$A$2:$D$152,4,FALSE)</f>
        <v>M</v>
      </c>
      <c r="F29" s="7" t="s">
        <v>25</v>
      </c>
      <c r="G29" s="6">
        <v>67.38</v>
      </c>
      <c r="H29" s="6">
        <f t="shared" si="6"/>
        <v>1.8379115787999944</v>
      </c>
      <c r="I29" s="11" t="str">
        <f t="shared" si="7"/>
        <v>-</v>
      </c>
    </row>
    <row r="30" spans="1:9">
      <c r="A30" s="4"/>
      <c r="B30" s="4"/>
      <c r="C30" s="9"/>
      <c r="D30" s="9"/>
      <c r="E30" s="4"/>
      <c r="F30" s="4"/>
      <c r="G30" s="14"/>
      <c r="H30" s="14"/>
      <c r="I30" s="9"/>
    </row>
    <row r="31" spans="1:9">
      <c r="A31" s="10"/>
      <c r="B31" s="15" t="s">
        <v>83</v>
      </c>
      <c r="C31" s="10"/>
      <c r="D31" s="10"/>
      <c r="E31" s="23"/>
      <c r="F31" s="23"/>
      <c r="G31" s="24"/>
      <c r="H31" s="25"/>
      <c r="I31" s="10"/>
    </row>
    <row r="32" spans="1:9">
      <c r="A32" s="7" t="s">
        <v>16</v>
      </c>
      <c r="B32" s="7"/>
      <c r="C32" s="11" t="s">
        <v>1</v>
      </c>
      <c r="D32" s="11" t="s">
        <v>2</v>
      </c>
      <c r="E32" s="7" t="s">
        <v>3</v>
      </c>
      <c r="F32" s="7" t="s">
        <v>13</v>
      </c>
      <c r="G32" s="12" t="s">
        <v>9</v>
      </c>
      <c r="H32" s="18" t="s">
        <v>10</v>
      </c>
      <c r="I32" s="11" t="s">
        <v>11</v>
      </c>
    </row>
    <row r="33" spans="1:9">
      <c r="A33" s="7">
        <v>318</v>
      </c>
      <c r="B33" s="7">
        <v>1</v>
      </c>
      <c r="C33" s="11" t="str">
        <f>VLOOKUP(A33,Entries!$A$2:$D$152,2,FALSE)</f>
        <v>Tom O Shea</v>
      </c>
      <c r="D33" s="11" t="str">
        <f>VLOOKUP(A33,Entries!$A$2:$D$152,3,FALSE)</f>
        <v>Liscarroll</v>
      </c>
      <c r="E33" s="7" t="str">
        <f>VLOOKUP(A33,Entries!$A$2:$D$152,4,FALSE)</f>
        <v>M</v>
      </c>
      <c r="F33" s="7" t="s">
        <v>25</v>
      </c>
      <c r="G33" s="6">
        <v>63.91</v>
      </c>
      <c r="H33" s="6">
        <f t="shared" ref="H33:H36" si="8">(IF(E33="M",0.8627*(G33^2)-141.48*G33+5800,IF(E33="F",0.2454*(G33^2)-58.879*G33+3532.4,"ERROR")))/100</f>
        <v>2.8170108387000075</v>
      </c>
      <c r="I33" s="11" t="str">
        <f t="shared" ref="I33:I36" si="9">IF(H33&gt;9,"Diamond",IF(H33&gt;7.5,"Platinum",IF(H33&gt;6,"Gold",IF(H33&gt;4.5,"Silver",IF(H33&gt;3,"Bronze","-")))))</f>
        <v>-</v>
      </c>
    </row>
    <row r="34" spans="1:9">
      <c r="A34" s="7">
        <v>391</v>
      </c>
      <c r="B34" s="7">
        <v>2</v>
      </c>
      <c r="C34" s="11" t="str">
        <f>VLOOKUP(A34,Entries!$A$2:$D$152,2,FALSE)</f>
        <v>Jerry O Riordan</v>
      </c>
      <c r="D34" s="11" t="str">
        <f>VLOOKUP(A34,Entries!$A$2:$D$152,3,FALSE)</f>
        <v>West Muskerry</v>
      </c>
      <c r="E34" s="7" t="str">
        <f>VLOOKUP(A34,Entries!$A$2:$D$152,4,FALSE)</f>
        <v>M</v>
      </c>
      <c r="F34" s="7" t="s">
        <v>25</v>
      </c>
      <c r="G34" s="6">
        <v>66.88</v>
      </c>
      <c r="H34" s="6">
        <f t="shared" si="8"/>
        <v>1.966181068800015</v>
      </c>
      <c r="I34" s="11" t="str">
        <f t="shared" si="9"/>
        <v>-</v>
      </c>
    </row>
    <row r="35" spans="1:9">
      <c r="A35" s="7">
        <v>348</v>
      </c>
      <c r="B35" s="7">
        <v>3</v>
      </c>
      <c r="C35" s="11" t="str">
        <f>VLOOKUP(A35,Entries!$A$2:$D$152,2,FALSE)</f>
        <v>Jodie Cusack</v>
      </c>
      <c r="D35" s="11" t="str">
        <f>VLOOKUP(A35,Entries!$A$2:$D$152,3,FALSE)</f>
        <v>Liscarroll</v>
      </c>
      <c r="E35" s="7" t="str">
        <f>VLOOKUP(A35,Entries!$A$2:$D$152,4,FALSE)</f>
        <v>F</v>
      </c>
      <c r="F35" s="7" t="s">
        <v>25</v>
      </c>
      <c r="G35" s="6">
        <v>68.16</v>
      </c>
      <c r="H35" s="6">
        <f t="shared" si="8"/>
        <v>6.592831462400004</v>
      </c>
      <c r="I35" s="11" t="str">
        <f t="shared" si="9"/>
        <v>Gold</v>
      </c>
    </row>
    <row r="36" spans="1:9">
      <c r="A36" s="7">
        <v>392</v>
      </c>
      <c r="B36" s="7">
        <v>4</v>
      </c>
      <c r="C36" s="11" t="str">
        <f>VLOOKUP(A36,Entries!$A$2:$D$152,2,FALSE)</f>
        <v>Jerry O Mahony</v>
      </c>
      <c r="D36" s="11" t="str">
        <f>VLOOKUP(A36,Entries!$A$2:$D$152,3,FALSE)</f>
        <v>West Muskerry</v>
      </c>
      <c r="E36" s="7" t="str">
        <f>VLOOKUP(A36,Entries!$A$2:$D$152,4,FALSE)</f>
        <v>M</v>
      </c>
      <c r="F36" s="7" t="s">
        <v>25</v>
      </c>
      <c r="G36" s="6">
        <v>68.61</v>
      </c>
      <c r="H36" s="6">
        <f t="shared" si="8"/>
        <v>1.5407260267000129</v>
      </c>
      <c r="I36" s="11" t="str">
        <f t="shared" si="9"/>
        <v>-</v>
      </c>
    </row>
    <row r="37" spans="1:9">
      <c r="A37" s="7">
        <v>347</v>
      </c>
      <c r="B37" s="7">
        <v>4</v>
      </c>
      <c r="C37" s="11" t="str">
        <f>VLOOKUP(A37,Entries!$A$2:$D$152,2,FALSE)</f>
        <v>Sean Twohig</v>
      </c>
      <c r="D37" s="11" t="str">
        <f>VLOOKUP(A37,Entries!$A$2:$D$152,3,FALSE)</f>
        <v>Duhallow</v>
      </c>
      <c r="E37" s="7" t="str">
        <f>VLOOKUP(A37,Entries!$A$2:$D$152,4,FALSE)</f>
        <v>M</v>
      </c>
      <c r="F37" s="7" t="s">
        <v>25</v>
      </c>
      <c r="G37" s="6">
        <v>71.209999999999994</v>
      </c>
      <c r="H37" s="6">
        <f t="shared" ref="H37" si="10">(IF(E37="M",0.8627*(G37^2)-141.48*G37+5800,IF(E37="F",0.2454*(G37^2)-58.879*G37+3532.4,"ERROR")))/100</f>
        <v>0.9984365907000029</v>
      </c>
      <c r="I37" s="11" t="str">
        <f t="shared" ref="I37" si="11">IF(H37&gt;9,"Diamond",IF(H37&gt;7.5,"Platinum",IF(H37&gt;6,"Gold",IF(H37&gt;4.5,"Silver",IF(H37&gt;3,"Bronze","-")))))</f>
        <v>-</v>
      </c>
    </row>
    <row r="38" spans="1:9">
      <c r="A38" s="4"/>
      <c r="B38" s="4"/>
      <c r="C38" s="9"/>
      <c r="D38" s="9"/>
      <c r="E38" s="4"/>
      <c r="F38" s="4"/>
      <c r="G38" s="14"/>
      <c r="H38" s="14"/>
      <c r="I38" s="9"/>
    </row>
    <row r="39" spans="1:9">
      <c r="B39" s="15" t="s">
        <v>238</v>
      </c>
      <c r="C39" s="15"/>
      <c r="G39" s="19"/>
    </row>
    <row r="40" spans="1:9">
      <c r="A40" s="7" t="s">
        <v>16</v>
      </c>
      <c r="B40" s="7"/>
      <c r="C40" s="11" t="s">
        <v>1</v>
      </c>
      <c r="D40" s="11" t="s">
        <v>2</v>
      </c>
      <c r="E40" s="7" t="s">
        <v>3</v>
      </c>
      <c r="F40" s="7" t="s">
        <v>13</v>
      </c>
      <c r="G40" s="13" t="s">
        <v>9</v>
      </c>
      <c r="H40" s="18" t="s">
        <v>10</v>
      </c>
      <c r="I40" s="11" t="s">
        <v>11</v>
      </c>
    </row>
    <row r="41" spans="1:9">
      <c r="A41" s="7">
        <v>324</v>
      </c>
      <c r="B41" s="7">
        <v>1</v>
      </c>
      <c r="C41" s="11" t="str">
        <f>VLOOKUP(A41,Entries!$A$2:$D$152,2,FALSE)</f>
        <v>Laura Crowe</v>
      </c>
      <c r="D41" s="11" t="str">
        <f>VLOOKUP(A41,Entries!$A$2:$D$152,3,FALSE)</f>
        <v>Riocht</v>
      </c>
      <c r="E41" s="7" t="str">
        <f>VLOOKUP(A41,Entries!$A$2:$D$152,4,FALSE)</f>
        <v>F</v>
      </c>
      <c r="F41" s="7" t="s">
        <v>24</v>
      </c>
      <c r="G41" s="21">
        <v>1.4662037037037039E-3</v>
      </c>
      <c r="H41" s="6">
        <f t="shared" ref="H41:H43" si="12">(IF(E41="M",0.1878*((G41*86400)^2)-69.111*(G41*86400)+6357.8,IF(E41="F",0.0681*((G41*86400)^2)-34.08*(G41*86400)+4262.2,"ERROR")))/100</f>
        <v>10.378023054399991</v>
      </c>
      <c r="I41" s="11" t="str">
        <f t="shared" ref="I41:I43" si="13">IF(H41&gt;9,"Diamond",IF(H41&gt;7.5,"Platinum",IF(H41&gt;6,"Gold",IF(H41&gt;4.5,"Silver",IF(H41&gt;3,"Bronze","-")))))</f>
        <v>Diamond</v>
      </c>
    </row>
    <row r="42" spans="1:9">
      <c r="A42" s="7">
        <v>357</v>
      </c>
      <c r="B42" s="7">
        <v>2</v>
      </c>
      <c r="C42" s="11" t="str">
        <f>VLOOKUP(A42,Entries!$A$2:$D$152,2,FALSE)</f>
        <v>Finbarr O Dwyer</v>
      </c>
      <c r="D42" s="11" t="str">
        <f>VLOOKUP(A42,Entries!$A$2:$D$152,3,FALSE)</f>
        <v>Leevale</v>
      </c>
      <c r="E42" s="7" t="str">
        <f>VLOOKUP(A42,Entries!$A$2:$D$152,4,FALSE)</f>
        <v>M</v>
      </c>
      <c r="F42" s="7" t="s">
        <v>24</v>
      </c>
      <c r="G42" s="21">
        <v>1.4689814814814817E-3</v>
      </c>
      <c r="H42" s="6">
        <f t="shared" si="12"/>
        <v>6.1144318591999856</v>
      </c>
      <c r="I42" s="11" t="str">
        <f t="shared" si="13"/>
        <v>Gold</v>
      </c>
    </row>
    <row r="43" spans="1:9">
      <c r="A43" s="7">
        <v>396</v>
      </c>
      <c r="B43" s="7">
        <v>3</v>
      </c>
      <c r="C43" s="11" t="str">
        <f>VLOOKUP(A43,Entries!$A$2:$D$152,2,FALSE)</f>
        <v>Shane O Sullivan</v>
      </c>
      <c r="D43" s="11" t="str">
        <f>VLOOKUP(A43,Entries!$A$2:$D$152,3,FALSE)</f>
        <v>Leevale</v>
      </c>
      <c r="E43" s="7" t="str">
        <f>VLOOKUP(A43,Entries!$A$2:$D$152,4,FALSE)</f>
        <v>M</v>
      </c>
      <c r="F43" s="7" t="s">
        <v>24</v>
      </c>
      <c r="G43" s="21">
        <v>1.5106481481481481E-3</v>
      </c>
      <c r="H43" s="6">
        <f t="shared" si="12"/>
        <v>5.3669362111999819</v>
      </c>
      <c r="I43" s="11" t="str">
        <f t="shared" si="13"/>
        <v>Silver</v>
      </c>
    </row>
    <row r="44" spans="1:9">
      <c r="A44" s="4"/>
      <c r="B44" s="4"/>
      <c r="C44" s="9"/>
      <c r="D44" s="9"/>
      <c r="E44" s="4"/>
      <c r="F44" s="4"/>
      <c r="G44" s="34"/>
      <c r="H44" s="14"/>
      <c r="I44" s="9"/>
    </row>
    <row r="45" spans="1:9">
      <c r="C45" s="15" t="s">
        <v>106</v>
      </c>
    </row>
    <row r="46" spans="1:9">
      <c r="A46" s="7" t="s">
        <v>16</v>
      </c>
      <c r="B46" s="7"/>
      <c r="C46" s="11" t="s">
        <v>1</v>
      </c>
      <c r="D46" s="11" t="s">
        <v>2</v>
      </c>
      <c r="E46" s="7" t="s">
        <v>17</v>
      </c>
      <c r="F46" s="7" t="s">
        <v>13</v>
      </c>
      <c r="G46" s="13" t="s">
        <v>9</v>
      </c>
      <c r="H46" s="18" t="s">
        <v>10</v>
      </c>
      <c r="I46" s="11" t="s">
        <v>11</v>
      </c>
    </row>
    <row r="47" spans="1:9">
      <c r="A47" s="7">
        <v>389</v>
      </c>
      <c r="B47" s="7">
        <v>1</v>
      </c>
      <c r="C47" s="11" t="str">
        <f>VLOOKUP(A47,Entries!$A$2:$D$152,2,FALSE)</f>
        <v>James McCarthy</v>
      </c>
      <c r="D47" s="11" t="str">
        <f>VLOOKUP(A47,Entries!$A$2:$D$152,3,FALSE)</f>
        <v>East Cork</v>
      </c>
      <c r="E47" s="7" t="str">
        <f>VLOOKUP(A47,Entries!$A$2:$D$152,4,FALSE)</f>
        <v>M</v>
      </c>
      <c r="F47" s="7" t="s">
        <v>107</v>
      </c>
      <c r="G47" s="21">
        <v>3.1589120370370369E-3</v>
      </c>
      <c r="H47" s="6">
        <f>(IF(E47="M",0.0351*((G47*86400)^2)-29.136*(G47*86400)+6045.5,IF(E47="F",0.0116*((G47*86400)^2)-13.511*(G47*86400)+3923.5,"ERROR")))/100</f>
        <v>7.0803806998999974</v>
      </c>
      <c r="I47" s="11" t="str">
        <f>IF(H47&gt;9,"Diamond",IF(H47&gt;7.5,"Platinum",IF(H47&gt;6,"Gold",IF(H47&gt;4.5,"Silver",IF(H47&gt;3,"Bronze","-")))))</f>
        <v>Gold</v>
      </c>
    </row>
    <row r="48" spans="1:9">
      <c r="A48" s="7">
        <v>377</v>
      </c>
      <c r="B48" s="7">
        <v>2</v>
      </c>
      <c r="C48" s="11" t="str">
        <f>VLOOKUP(A48,Entries!$A$2:$D$152,2,FALSE)</f>
        <v>Fearghal Curtin</v>
      </c>
      <c r="D48" s="11" t="str">
        <f>VLOOKUP(A48,Entries!$A$2:$D$152,3,FALSE)</f>
        <v>Youghal</v>
      </c>
      <c r="E48" s="7" t="str">
        <f>VLOOKUP(A48,Entries!$A$2:$D$152,4,FALSE)</f>
        <v>M</v>
      </c>
      <c r="F48" s="7" t="s">
        <v>107</v>
      </c>
      <c r="G48" s="21">
        <v>3.1589120370370369E-3</v>
      </c>
      <c r="H48" s="6">
        <f t="shared" ref="H48:H57" si="14">(IF(E48="M",0.0351*((G48*86400)^2)-29.136*(G48*86400)+6045.5,IF(E48="F",0.0116*((G48*86400)^2)-13.511*(G48*86400)+3923.5,"ERROR")))/100</f>
        <v>7.0803806998999974</v>
      </c>
      <c r="I48" s="11" t="str">
        <f t="shared" ref="I48:I57" si="15">IF(H48&gt;9,"Diamond",IF(H48&gt;7.5,"Platinum",IF(H48&gt;6,"Gold",IF(H48&gt;4.5,"Silver",IF(H48&gt;3,"Bronze","-")))))</f>
        <v>Gold</v>
      </c>
    </row>
    <row r="49" spans="1:9">
      <c r="A49" s="7">
        <v>305</v>
      </c>
      <c r="B49" s="7">
        <v>3</v>
      </c>
      <c r="C49" s="11" t="str">
        <f>VLOOKUP(A49,Entries!$A$2:$D$152,2,FALSE)</f>
        <v>John Collins</v>
      </c>
      <c r="D49" s="11" t="str">
        <f>VLOOKUP(A49,Entries!$A$2:$D$152,3,FALSE)</f>
        <v>Skibbereen</v>
      </c>
      <c r="E49" s="7" t="str">
        <f>VLOOKUP(A49,Entries!$A$2:$D$152,4,FALSE)</f>
        <v>M</v>
      </c>
      <c r="F49" s="7" t="s">
        <v>107</v>
      </c>
      <c r="G49" s="21">
        <v>3.1796296296296299E-3</v>
      </c>
      <c r="H49" s="6">
        <f t="shared" si="14"/>
        <v>6.9029293184000018</v>
      </c>
      <c r="I49" s="11" t="str">
        <f t="shared" si="15"/>
        <v>Gold</v>
      </c>
    </row>
    <row r="50" spans="1:9">
      <c r="A50" s="7">
        <v>304</v>
      </c>
      <c r="B50" s="7">
        <v>4</v>
      </c>
      <c r="C50" s="11" t="str">
        <f>VLOOKUP(A50,Entries!$A$2:$D$152,2,FALSE)</f>
        <v>Michael Keane</v>
      </c>
      <c r="D50" s="11" t="str">
        <f>VLOOKUP(A50,Entries!$A$2:$D$152,3,FALSE)</f>
        <v>Ennis Track</v>
      </c>
      <c r="E50" s="7" t="str">
        <f>VLOOKUP(A50,Entries!$A$2:$D$152,4,FALSE)</f>
        <v>M</v>
      </c>
      <c r="F50" s="7" t="s">
        <v>107</v>
      </c>
      <c r="G50" s="21">
        <v>3.2177083333333333E-3</v>
      </c>
      <c r="H50" s="6">
        <f t="shared" si="14"/>
        <v>6.5826419951000021</v>
      </c>
      <c r="I50" s="11" t="str">
        <f t="shared" si="15"/>
        <v>Gold</v>
      </c>
    </row>
    <row r="51" spans="1:9">
      <c r="A51" s="7">
        <v>321</v>
      </c>
      <c r="B51" s="7">
        <v>5</v>
      </c>
      <c r="C51" s="11" t="str">
        <f>VLOOKUP(A51,Entries!$A$2:$D$152,2,FALSE)</f>
        <v>Tony Fogarty</v>
      </c>
      <c r="D51" s="11" t="str">
        <f>VLOOKUP(A51,Entries!$A$2:$D$152,3,FALSE)</f>
        <v>Templemore</v>
      </c>
      <c r="E51" s="7" t="str">
        <f>VLOOKUP(A51,Entries!$A$2:$D$152,4,FALSE)</f>
        <v>M</v>
      </c>
      <c r="F51" s="7" t="s">
        <v>107</v>
      </c>
      <c r="G51" s="21">
        <v>3.2685185185185191E-3</v>
      </c>
      <c r="H51" s="6">
        <f t="shared" si="14"/>
        <v>6.1671017600000049</v>
      </c>
      <c r="I51" s="11" t="str">
        <f t="shared" si="15"/>
        <v>Gold</v>
      </c>
    </row>
    <row r="52" spans="1:9">
      <c r="A52" s="7">
        <v>370</v>
      </c>
      <c r="B52" s="7">
        <v>6</v>
      </c>
      <c r="C52" s="11" t="str">
        <f>VLOOKUP(A52,Entries!$A$2:$D$152,2,FALSE)</f>
        <v>Iain O Byrne</v>
      </c>
      <c r="D52" s="11" t="str">
        <f>VLOOKUP(A52,Entries!$A$2:$D$152,3,FALSE)</f>
        <v>Waterford</v>
      </c>
      <c r="E52" s="7" t="str">
        <f>VLOOKUP(A52,Entries!$A$2:$D$152,4,FALSE)</f>
        <v>M</v>
      </c>
      <c r="F52" s="7" t="s">
        <v>107</v>
      </c>
      <c r="G52" s="21">
        <v>3.2778935185185185E-3</v>
      </c>
      <c r="H52" s="6">
        <f t="shared" si="14"/>
        <v>6.0919087391000089</v>
      </c>
      <c r="I52" s="11" t="str">
        <f t="shared" si="15"/>
        <v>Gold</v>
      </c>
    </row>
    <row r="53" spans="1:9">
      <c r="A53" s="7">
        <v>371</v>
      </c>
      <c r="B53" s="7">
        <v>7</v>
      </c>
      <c r="C53" s="11" t="str">
        <f>VLOOKUP(A53,Entries!$A$2:$D$152,2,FALSE)</f>
        <v>Brian Swaby</v>
      </c>
      <c r="D53" s="11" t="str">
        <f>VLOOKUP(A53,Entries!$A$2:$D$152,3,FALSE)</f>
        <v>Waterford</v>
      </c>
      <c r="E53" s="7" t="str">
        <f>VLOOKUP(A53,Entries!$A$2:$D$152,4,FALSE)</f>
        <v>M</v>
      </c>
      <c r="F53" s="7" t="s">
        <v>107</v>
      </c>
      <c r="G53" s="21">
        <v>3.2827546296296303E-3</v>
      </c>
      <c r="H53" s="6">
        <f t="shared" si="14"/>
        <v>6.0531010918999888</v>
      </c>
      <c r="I53" s="11" t="str">
        <f t="shared" si="15"/>
        <v>Gold</v>
      </c>
    </row>
    <row r="54" spans="1:9">
      <c r="A54" s="7">
        <v>367</v>
      </c>
      <c r="B54" s="7">
        <v>8</v>
      </c>
      <c r="C54" s="11" t="str">
        <f>VLOOKUP(A54,Entries!$A$2:$D$152,2,FALSE)</f>
        <v>Philip Crowley</v>
      </c>
      <c r="D54" s="11" t="str">
        <f>VLOOKUP(A54,Entries!$A$2:$D$152,3,FALSE)</f>
        <v>Leevale</v>
      </c>
      <c r="E54" s="7" t="str">
        <f>VLOOKUP(A54,Entries!$A$2:$D$152,4,FALSE)</f>
        <v>M</v>
      </c>
      <c r="F54" s="7" t="s">
        <v>107</v>
      </c>
      <c r="G54" s="21">
        <v>3.3142361111111111E-3</v>
      </c>
      <c r="H54" s="6">
        <f t="shared" si="14"/>
        <v>5.8047731974999985</v>
      </c>
      <c r="I54" s="11" t="str">
        <f t="shared" si="15"/>
        <v>Silver</v>
      </c>
    </row>
    <row r="55" spans="1:9">
      <c r="A55" s="7">
        <v>302</v>
      </c>
      <c r="B55" s="7">
        <v>9</v>
      </c>
      <c r="C55" s="11" t="str">
        <f>VLOOKUP(A55,Entries!$A$2:$D$152,2,FALSE)</f>
        <v>Michael Pat O'Regan</v>
      </c>
      <c r="D55" s="11" t="str">
        <f>VLOOKUP(A55,Entries!$A$2:$D$152,3,FALSE)</f>
        <v>Leevale</v>
      </c>
      <c r="E55" s="7" t="str">
        <f>VLOOKUP(A55,Entries!$A$2:$D$152,4,FALSE)</f>
        <v>M</v>
      </c>
      <c r="F55" s="7" t="s">
        <v>107</v>
      </c>
      <c r="G55" s="21">
        <v>3.3331018518518523E-3</v>
      </c>
      <c r="H55" s="6">
        <f t="shared" si="14"/>
        <v>5.6584478203999966</v>
      </c>
      <c r="I55" s="11" t="str">
        <f t="shared" si="15"/>
        <v>Silver</v>
      </c>
    </row>
    <row r="56" spans="1:9">
      <c r="A56" s="7">
        <v>342</v>
      </c>
      <c r="B56" s="7">
        <v>10</v>
      </c>
      <c r="C56" s="11" t="str">
        <f>VLOOKUP(A56,Entries!$A$2:$D$152,2,FALSE)</f>
        <v>Michelle Finn</v>
      </c>
      <c r="D56" s="11" t="str">
        <f>VLOOKUP(A56,Entries!$A$2:$D$152,3,FALSE)</f>
        <v>Leevale</v>
      </c>
      <c r="E56" s="7" t="str">
        <f>VLOOKUP(A56,Entries!$A$2:$D$152,4,FALSE)</f>
        <v>F</v>
      </c>
      <c r="F56" s="7" t="s">
        <v>107</v>
      </c>
      <c r="G56" s="21">
        <v>3.3650462962962961E-3</v>
      </c>
      <c r="H56" s="6">
        <f t="shared" si="14"/>
        <v>9.7585693216000031</v>
      </c>
      <c r="I56" s="11" t="str">
        <f t="shared" si="15"/>
        <v>Diamond</v>
      </c>
    </row>
    <row r="57" spans="1:9">
      <c r="A57" s="7">
        <v>307</v>
      </c>
      <c r="B57" s="7">
        <v>11</v>
      </c>
      <c r="C57" s="11" t="str">
        <f>VLOOKUP(A57,Entries!$A$2:$D$152,2,FALSE)</f>
        <v>Craig Harrington</v>
      </c>
      <c r="D57" s="11" t="str">
        <f>VLOOKUP(A57,Entries!$A$2:$D$152,3,FALSE)</f>
        <v>Leevale</v>
      </c>
      <c r="E57" s="7" t="str">
        <f>VLOOKUP(A57,Entries!$A$2:$D$152,4,FALSE)</f>
        <v>M</v>
      </c>
      <c r="F57" s="7" t="s">
        <v>107</v>
      </c>
      <c r="G57" s="21">
        <v>3.4527777777777773E-3</v>
      </c>
      <c r="H57" s="6">
        <f t="shared" si="14"/>
        <v>4.7736674624000077</v>
      </c>
      <c r="I57" s="11" t="str">
        <f t="shared" si="15"/>
        <v>Silver</v>
      </c>
    </row>
    <row r="58" spans="1:9">
      <c r="A58" s="7">
        <v>314</v>
      </c>
      <c r="B58" s="7">
        <v>11</v>
      </c>
      <c r="C58" s="11" t="str">
        <f>VLOOKUP(A58,Entries!$A$2:$D$152,2,FALSE)</f>
        <v>Jamie Skelly</v>
      </c>
      <c r="D58" s="11" t="str">
        <f>VLOOKUP(A58,Entries!$A$2:$D$152,3,FALSE)</f>
        <v>DSD</v>
      </c>
      <c r="E58" s="7" t="str">
        <f>VLOOKUP(A58,Entries!$A$2:$D$152,4,FALSE)</f>
        <v>M</v>
      </c>
      <c r="F58" s="7" t="s">
        <v>107</v>
      </c>
      <c r="G58" s="21">
        <v>3.5172453703703702E-3</v>
      </c>
      <c r="H58" s="6">
        <f t="shared" ref="H58" si="16">(IF(E58="M",0.0351*((G58*86400)^2)-29.136*(G58*86400)+6045.5,IF(E58="F",0.0116*((G58*86400)^2)-13.511*(G58*86400)+3923.5,"ERROR")))/100</f>
        <v>4.3281549670999997</v>
      </c>
      <c r="I58" s="11" t="str">
        <f t="shared" ref="I58" si="17">IF(H58&gt;9,"Diamond",IF(H58&gt;7.5,"Platinum",IF(H58&gt;6,"Gold",IF(H58&gt;4.5,"Silver",IF(H58&gt;3,"Bronze","-")))))</f>
        <v>Bronze</v>
      </c>
    </row>
    <row r="59" spans="1:9">
      <c r="A59" s="4"/>
      <c r="B59" s="4"/>
      <c r="C59" s="9"/>
      <c r="D59" s="9"/>
      <c r="E59" s="4"/>
      <c r="F59" s="4"/>
      <c r="G59" s="20"/>
      <c r="H59" s="14"/>
      <c r="I59" s="9"/>
    </row>
    <row r="60" spans="1:9">
      <c r="A60" s="4"/>
      <c r="B60" s="4"/>
      <c r="C60" s="9"/>
      <c r="D60" s="9"/>
      <c r="E60" s="4"/>
      <c r="F60" s="4"/>
      <c r="G60" s="20"/>
      <c r="H60" s="14"/>
      <c r="I60" s="9"/>
    </row>
    <row r="61" spans="1:9">
      <c r="A61" s="4"/>
      <c r="B61" s="4"/>
      <c r="C61" s="9"/>
      <c r="D61" s="9"/>
      <c r="E61" s="4"/>
      <c r="F61" s="4"/>
      <c r="G61" s="20"/>
      <c r="H61" s="14"/>
      <c r="I61" s="9"/>
    </row>
    <row r="62" spans="1:9">
      <c r="A62" s="4"/>
      <c r="B62" s="4"/>
      <c r="C62" s="9"/>
      <c r="D62" s="9"/>
      <c r="E62" s="4"/>
      <c r="F62" s="4"/>
      <c r="G62" s="20"/>
      <c r="H62" s="14"/>
      <c r="I62" s="9"/>
    </row>
    <row r="63" spans="1:9">
      <c r="C63" s="15" t="s">
        <v>108</v>
      </c>
    </row>
    <row r="64" spans="1:9">
      <c r="A64" s="7" t="s">
        <v>16</v>
      </c>
      <c r="B64" s="7"/>
      <c r="C64" s="11" t="s">
        <v>1</v>
      </c>
      <c r="D64" s="11" t="s">
        <v>2</v>
      </c>
      <c r="E64" s="7" t="s">
        <v>17</v>
      </c>
      <c r="F64" s="7" t="s">
        <v>13</v>
      </c>
      <c r="G64" s="13" t="s">
        <v>9</v>
      </c>
      <c r="H64" s="18" t="s">
        <v>10</v>
      </c>
      <c r="I64" s="11" t="s">
        <v>11</v>
      </c>
    </row>
    <row r="65" spans="1:9">
      <c r="A65" s="7">
        <v>374</v>
      </c>
      <c r="B65" s="7">
        <v>1</v>
      </c>
      <c r="C65" s="11" t="str">
        <f>VLOOKUP(A65,Entries!$A$2:$D$152,2,FALSE)</f>
        <v>Ian Dorgan</v>
      </c>
      <c r="D65" s="11" t="str">
        <f>VLOOKUP(A65,Entries!$A$2:$D$152,3,FALSE)</f>
        <v>St Finbarrs</v>
      </c>
      <c r="E65" s="7" t="str">
        <f>VLOOKUP(A65,Entries!$A$2:$D$152,4,FALSE)</f>
        <v>M</v>
      </c>
      <c r="F65" s="7" t="s">
        <v>107</v>
      </c>
      <c r="G65" s="21">
        <v>3.431018518518519E-3</v>
      </c>
      <c r="H65" s="6">
        <f>(IF(E65="M",0.0351*((G65*86400)^2)-29.136*(G65*86400)+6045.5,IF(E65="F",0.0116*((G65*86400)^2)-13.511*(G65*86400)+3923.5,"ERROR")))/100</f>
        <v>4.9289540336000028</v>
      </c>
      <c r="I65" s="11" t="str">
        <f>IF(H65&gt;9,"Diamond",IF(H65&gt;7.5,"Platinum",IF(H65&gt;6,"Gold",IF(H65&gt;4.5,"Silver",IF(H65&gt;3,"Bronze","-")))))</f>
        <v>Silver</v>
      </c>
    </row>
    <row r="66" spans="1:9">
      <c r="A66" s="7">
        <v>309</v>
      </c>
      <c r="B66" s="7">
        <v>2</v>
      </c>
      <c r="C66" s="11" t="str">
        <f>VLOOKUP(A66,Entries!$A$2:$D$152,2,FALSE)</f>
        <v>Harry O Brien</v>
      </c>
      <c r="D66" s="11" t="str">
        <f>VLOOKUP(A66,Entries!$A$2:$D$152,3,FALSE)</f>
        <v>West Waterford</v>
      </c>
      <c r="E66" s="7" t="str">
        <f>VLOOKUP(A66,Entries!$A$2:$D$152,4,FALSE)</f>
        <v>M</v>
      </c>
      <c r="F66" s="7" t="s">
        <v>107</v>
      </c>
      <c r="G66" s="21">
        <v>3.4708333333333331E-3</v>
      </c>
      <c r="H66" s="6">
        <f t="shared" ref="H66:H80" si="18">(IF(E66="M",0.0351*((G66*86400)^2)-29.136*(G66*86400)+6045.5,IF(E66="F",0.0116*((G66*86400)^2)-13.511*(G66*86400)+3923.5,"ERROR")))/100</f>
        <v>4.6466962544000125</v>
      </c>
      <c r="I66" s="11" t="str">
        <f t="shared" ref="I66:I80" si="19">IF(H66&gt;9,"Diamond",IF(H66&gt;7.5,"Platinum",IF(H66&gt;6,"Gold",IF(H66&gt;4.5,"Silver",IF(H66&gt;3,"Bronze","-")))))</f>
        <v>Silver</v>
      </c>
    </row>
    <row r="67" spans="1:9">
      <c r="A67" s="7">
        <v>341</v>
      </c>
      <c r="B67" s="7">
        <v>3</v>
      </c>
      <c r="C67" s="11" t="str">
        <f>VLOOKUP(A67,Entries!$A$2:$D$152,2,FALSE)</f>
        <v>Carol Finn</v>
      </c>
      <c r="D67" s="11" t="str">
        <f>VLOOKUP(A67,Entries!$A$2:$D$152,3,FALSE)</f>
        <v>Leevale</v>
      </c>
      <c r="E67" s="7" t="str">
        <f>VLOOKUP(A67,Entries!$A$2:$D$152,4,FALSE)</f>
        <v>F</v>
      </c>
      <c r="F67" s="7" t="s">
        <v>107</v>
      </c>
      <c r="G67" s="21">
        <v>3.4931712962962959E-3</v>
      </c>
      <c r="H67" s="6">
        <f t="shared" si="18"/>
        <v>9.0238069276000026</v>
      </c>
      <c r="I67" s="11" t="str">
        <f t="shared" si="19"/>
        <v>Diamond</v>
      </c>
    </row>
    <row r="68" spans="1:9">
      <c r="A68" s="7">
        <v>356</v>
      </c>
      <c r="B68" s="7">
        <v>4</v>
      </c>
      <c r="C68" s="11" t="str">
        <f>VLOOKUP(A68,Entries!$A$2:$D$152,2,FALSE)</f>
        <v>David Leonard</v>
      </c>
      <c r="D68" s="11" t="str">
        <f>VLOOKUP(A68,Entries!$A$2:$D$152,3,FALSE)</f>
        <v>St Finbarrs</v>
      </c>
      <c r="E68" s="7" t="str">
        <f>VLOOKUP(A68,Entries!$A$2:$D$152,4,FALSE)</f>
        <v>M</v>
      </c>
      <c r="F68" s="7" t="s">
        <v>107</v>
      </c>
      <c r="G68" s="21">
        <v>3.4976851851851853E-3</v>
      </c>
      <c r="H68" s="6">
        <f t="shared" si="18"/>
        <v>4.4610268399999953</v>
      </c>
      <c r="I68" s="11" t="str">
        <f t="shared" si="19"/>
        <v>Bronze</v>
      </c>
    </row>
    <row r="69" spans="1:9">
      <c r="A69" s="7">
        <v>330</v>
      </c>
      <c r="B69" s="7">
        <v>5</v>
      </c>
      <c r="C69" s="11" t="str">
        <f>VLOOKUP(A69,Entries!$A$2:$D$152,2,FALSE)</f>
        <v>Sean Dowling</v>
      </c>
      <c r="D69" s="11" t="str">
        <f>VLOOKUP(A69,Entries!$A$2:$D$152,3,FALSE)</f>
        <v>Liffey Valley</v>
      </c>
      <c r="E69" s="7" t="str">
        <f>VLOOKUP(A69,Entries!$A$2:$D$152,4,FALSE)</f>
        <v>M</v>
      </c>
      <c r="F69" s="7" t="s">
        <v>107</v>
      </c>
      <c r="G69" s="21">
        <v>3.5071759259259262E-3</v>
      </c>
      <c r="H69" s="6">
        <f t="shared" si="18"/>
        <v>4.3963060604000024</v>
      </c>
      <c r="I69" s="11" t="str">
        <f t="shared" si="19"/>
        <v>Bronze</v>
      </c>
    </row>
    <row r="70" spans="1:9">
      <c r="A70" s="7">
        <v>316</v>
      </c>
      <c r="B70" s="7">
        <v>6</v>
      </c>
      <c r="C70" s="11" t="str">
        <f>VLOOKUP(A70,Entries!$A$2:$D$152,2,FALSE)</f>
        <v>Ruairi Meyers</v>
      </c>
      <c r="D70" s="11" t="str">
        <f>VLOOKUP(A70,Entries!$A$2:$D$152,3,FALSE)</f>
        <v>Carraig na bhFear</v>
      </c>
      <c r="E70" s="7" t="str">
        <f>VLOOKUP(A70,Entries!$A$2:$D$152,4,FALSE)</f>
        <v>M</v>
      </c>
      <c r="F70" s="7" t="s">
        <v>107</v>
      </c>
      <c r="G70" s="21">
        <v>3.5143518518518523E-3</v>
      </c>
      <c r="H70" s="6">
        <f t="shared" si="18"/>
        <v>4.3476842096000112</v>
      </c>
      <c r="I70" s="11" t="str">
        <f t="shared" si="19"/>
        <v>Bronze</v>
      </c>
    </row>
    <row r="71" spans="1:9">
      <c r="A71" s="7">
        <v>322</v>
      </c>
      <c r="B71" s="7">
        <v>7</v>
      </c>
      <c r="C71" s="11" t="str">
        <f>VLOOKUP(A71,Entries!$A$2:$D$152,2,FALSE)</f>
        <v>Shona Heaslip</v>
      </c>
      <c r="D71" s="11" t="str">
        <f>VLOOKUP(A71,Entries!$A$2:$D$152,3,FALSE)</f>
        <v>Riocht</v>
      </c>
      <c r="E71" s="7" t="str">
        <f>VLOOKUP(A71,Entries!$A$2:$D$152,4,FALSE)</f>
        <v>F</v>
      </c>
      <c r="F71" s="7" t="s">
        <v>107</v>
      </c>
      <c r="G71" s="21">
        <v>3.5690972222222222E-3</v>
      </c>
      <c r="H71" s="6">
        <f t="shared" si="18"/>
        <v>8.601807900399999</v>
      </c>
      <c r="I71" s="11" t="str">
        <f t="shared" si="19"/>
        <v>Platinum</v>
      </c>
    </row>
    <row r="72" spans="1:9">
      <c r="A72" s="7">
        <v>376</v>
      </c>
      <c r="B72" s="7">
        <v>8</v>
      </c>
      <c r="C72" s="11" t="str">
        <f>VLOOKUP(A72,Entries!$A$2:$D$152,2,FALSE)</f>
        <v>Noel Curtin</v>
      </c>
      <c r="D72" s="11" t="str">
        <f>VLOOKUP(A72,Entries!$A$2:$D$152,3,FALSE)</f>
        <v>Youghal</v>
      </c>
      <c r="E72" s="7" t="str">
        <f>VLOOKUP(A72,Entries!$A$2:$D$152,4,FALSE)</f>
        <v>M</v>
      </c>
      <c r="F72" s="7" t="s">
        <v>107</v>
      </c>
      <c r="G72" s="21">
        <v>3.6460648148148151E-3</v>
      </c>
      <c r="H72" s="6">
        <f t="shared" si="18"/>
        <v>3.503170540400006</v>
      </c>
      <c r="I72" s="11" t="str">
        <f t="shared" si="19"/>
        <v>Bronze</v>
      </c>
    </row>
    <row r="73" spans="1:9">
      <c r="A73" s="7">
        <v>368</v>
      </c>
      <c r="B73" s="7">
        <v>9</v>
      </c>
      <c r="C73" s="11" t="str">
        <f>VLOOKUP(A73,Entries!$A$2:$D$152,2,FALSE)</f>
        <v>Colin Condon</v>
      </c>
      <c r="D73" s="11" t="str">
        <f>VLOOKUP(A73,Entries!$A$2:$D$152,3,FALSE)</f>
        <v>St Finbarrs</v>
      </c>
      <c r="E73" s="7" t="str">
        <f>VLOOKUP(A73,Entries!$A$2:$D$152,4,FALSE)</f>
        <v>M</v>
      </c>
      <c r="F73" s="7" t="s">
        <v>107</v>
      </c>
      <c r="G73" s="21">
        <v>3.6531250000000001E-3</v>
      </c>
      <c r="H73" s="6">
        <f t="shared" si="18"/>
        <v>3.4604694119000126</v>
      </c>
      <c r="I73" s="11" t="str">
        <f t="shared" si="19"/>
        <v>Bronze</v>
      </c>
    </row>
    <row r="74" spans="1:9">
      <c r="A74" s="7">
        <v>312</v>
      </c>
      <c r="B74" s="7">
        <v>10</v>
      </c>
      <c r="C74" s="11" t="str">
        <f>VLOOKUP(A74,Entries!$A$2:$D$152,2,FALSE)</f>
        <v>Des Feeney</v>
      </c>
      <c r="D74" s="11" t="str">
        <f>VLOOKUP(A74,Entries!$A$2:$D$152,3,FALSE)</f>
        <v>West Waterford</v>
      </c>
      <c r="E74" s="7" t="str">
        <f>VLOOKUP(A74,Entries!$A$2:$D$152,4,FALSE)</f>
        <v>M</v>
      </c>
      <c r="F74" s="7" t="s">
        <v>107</v>
      </c>
      <c r="G74" s="21">
        <v>3.6736111111111114E-3</v>
      </c>
      <c r="H74" s="6">
        <f t="shared" si="18"/>
        <v>3.3380447600000025</v>
      </c>
      <c r="I74" s="11" t="str">
        <f t="shared" si="19"/>
        <v>Bronze</v>
      </c>
    </row>
    <row r="75" spans="1:9">
      <c r="A75" s="7">
        <v>311</v>
      </c>
      <c r="B75" s="7">
        <v>11</v>
      </c>
      <c r="C75" s="11" t="str">
        <f>VLOOKUP(A75,Entries!$A$2:$D$152,2,FALSE)</f>
        <v>Stephen Geoghegan</v>
      </c>
      <c r="D75" s="11" t="str">
        <f>VLOOKUP(A75,Entries!$A$2:$D$152,3,FALSE)</f>
        <v>St Finbarrs</v>
      </c>
      <c r="E75" s="7" t="str">
        <f>VLOOKUP(A75,Entries!$A$2:$D$152,4,FALSE)</f>
        <v>M</v>
      </c>
      <c r="F75" s="7" t="s">
        <v>107</v>
      </c>
      <c r="G75" s="21">
        <v>3.6953703703703701E-3</v>
      </c>
      <c r="H75" s="6">
        <f t="shared" si="18"/>
        <v>3.2104203584000062</v>
      </c>
      <c r="I75" s="11" t="str">
        <f t="shared" si="19"/>
        <v>Bronze</v>
      </c>
    </row>
    <row r="76" spans="1:9">
      <c r="A76" s="7">
        <v>351</v>
      </c>
      <c r="B76" s="7">
        <v>12</v>
      </c>
      <c r="C76" s="11" t="str">
        <f>VLOOKUP(A76,Entries!$A$2:$D$152,2,FALSE)</f>
        <v>Niamh Moore</v>
      </c>
      <c r="D76" s="11" t="str">
        <f>VLOOKUP(A76,Entries!$A$2:$D$152,3,FALSE)</f>
        <v>UCC</v>
      </c>
      <c r="E76" s="7" t="str">
        <f>VLOOKUP(A76,Entries!$A$2:$D$152,4,FALSE)</f>
        <v>F</v>
      </c>
      <c r="F76" s="7" t="s">
        <v>107</v>
      </c>
      <c r="G76" s="21">
        <v>3.7090277777777781E-3</v>
      </c>
      <c r="H76" s="6">
        <f t="shared" si="18"/>
        <v>7.8502243456</v>
      </c>
      <c r="I76" s="11" t="str">
        <f t="shared" si="19"/>
        <v>Platinum</v>
      </c>
    </row>
    <row r="77" spans="1:9">
      <c r="A77" s="7">
        <v>306</v>
      </c>
      <c r="B77" s="7">
        <v>13</v>
      </c>
      <c r="C77" s="11" t="str">
        <f>VLOOKUP(A77,Entries!$A$2:$D$152,2,FALSE)</f>
        <v>Andrea Bickerdike</v>
      </c>
      <c r="D77" s="11" t="str">
        <f>VLOOKUP(A77,Entries!$A$2:$D$152,3,FALSE)</f>
        <v>Leevale</v>
      </c>
      <c r="E77" s="7" t="str">
        <f>VLOOKUP(A77,Entries!$A$2:$D$152,4,FALSE)</f>
        <v>F</v>
      </c>
      <c r="F77" s="7" t="s">
        <v>107</v>
      </c>
      <c r="G77" s="21">
        <v>3.7136574074074073E-3</v>
      </c>
      <c r="H77" s="6">
        <f t="shared" si="18"/>
        <v>7.8259375935999973</v>
      </c>
      <c r="I77" s="11" t="str">
        <f t="shared" si="19"/>
        <v>Platinum</v>
      </c>
    </row>
    <row r="78" spans="1:9">
      <c r="A78" s="7">
        <v>352</v>
      </c>
      <c r="B78" s="7">
        <v>14</v>
      </c>
      <c r="C78" s="11" t="str">
        <f>VLOOKUP(A78,Entries!$A$2:$D$152,2,FALSE)</f>
        <v>Michelle Kenny</v>
      </c>
      <c r="D78" s="11" t="str">
        <f>VLOOKUP(A78,Entries!$A$2:$D$152,3,FALSE)</f>
        <v>Leevale</v>
      </c>
      <c r="E78" s="7" t="str">
        <f>VLOOKUP(A78,Entries!$A$2:$D$152,4,FALSE)</f>
        <v>F</v>
      </c>
      <c r="F78" s="7" t="s">
        <v>107</v>
      </c>
      <c r="G78" s="21">
        <v>3.7459490740740747E-3</v>
      </c>
      <c r="H78" s="6">
        <f t="shared" si="18"/>
        <v>7.6575699100000021</v>
      </c>
      <c r="I78" s="11" t="str">
        <f t="shared" si="19"/>
        <v>Platinum</v>
      </c>
    </row>
    <row r="79" spans="1:9">
      <c r="A79" s="7">
        <v>308</v>
      </c>
      <c r="B79" s="7">
        <v>15</v>
      </c>
      <c r="C79" s="11" t="str">
        <f>VLOOKUP(A79,Entries!$A$2:$D$152,2,FALSE)</f>
        <v>Aidan Cremin</v>
      </c>
      <c r="D79" s="11" t="str">
        <f>VLOOKUP(A79,Entries!$A$2:$D$152,3,FALSE)</f>
        <v>Clonmel</v>
      </c>
      <c r="E79" s="7" t="str">
        <f>VLOOKUP(A79,Entries!$A$2:$D$152,4,FALSE)</f>
        <v>M</v>
      </c>
      <c r="F79" s="7" t="s">
        <v>107</v>
      </c>
      <c r="G79" s="21">
        <v>3.7800925925925923E-3</v>
      </c>
      <c r="H79" s="6">
        <f t="shared" si="18"/>
        <v>2.7371375600000101</v>
      </c>
      <c r="I79" s="11" t="str">
        <f t="shared" si="19"/>
        <v>-</v>
      </c>
    </row>
    <row r="80" spans="1:9">
      <c r="A80" s="7">
        <v>340</v>
      </c>
      <c r="B80" s="7">
        <v>16</v>
      </c>
      <c r="C80" s="11" t="str">
        <f>VLOOKUP(A80,Entries!$A$2:$D$152,2,FALSE)</f>
        <v>Lucie Moreac</v>
      </c>
      <c r="D80" s="11" t="str">
        <f>VLOOKUP(A80,Entries!$A$2:$D$152,3,FALSE)</f>
        <v>UCC</v>
      </c>
      <c r="E80" s="7" t="str">
        <f>VLOOKUP(A80,Entries!$A$2:$D$152,4,FALSE)</f>
        <v>F</v>
      </c>
      <c r="F80" s="7" t="s">
        <v>107</v>
      </c>
      <c r="G80" s="21">
        <v>3.7806712962962963E-3</v>
      </c>
      <c r="H80" s="6">
        <f t="shared" si="18"/>
        <v>7.4785443100000064</v>
      </c>
      <c r="I80" s="11" t="str">
        <f t="shared" si="19"/>
        <v>Gold</v>
      </c>
    </row>
    <row r="81" spans="1:9" ht="7.5" customHeight="1">
      <c r="A81" s="4"/>
      <c r="B81" s="4"/>
      <c r="C81" s="9"/>
      <c r="D81" s="9"/>
      <c r="E81" s="4"/>
      <c r="F81" s="4"/>
      <c r="G81" s="20"/>
      <c r="H81" s="14"/>
      <c r="I81" s="9"/>
    </row>
    <row r="82" spans="1:9">
      <c r="C82" s="15" t="s">
        <v>109</v>
      </c>
    </row>
    <row r="83" spans="1:9">
      <c r="A83" s="7" t="s">
        <v>16</v>
      </c>
      <c r="B83" s="7"/>
      <c r="C83" s="11" t="s">
        <v>1</v>
      </c>
      <c r="D83" s="11" t="s">
        <v>2</v>
      </c>
      <c r="E83" s="7" t="s">
        <v>17</v>
      </c>
      <c r="F83" s="7" t="s">
        <v>13</v>
      </c>
      <c r="G83" s="13" t="s">
        <v>9</v>
      </c>
      <c r="H83" s="18" t="s">
        <v>10</v>
      </c>
      <c r="I83" s="11" t="s">
        <v>11</v>
      </c>
    </row>
    <row r="84" spans="1:9">
      <c r="A84" s="7">
        <v>388</v>
      </c>
      <c r="B84" s="7">
        <v>1</v>
      </c>
      <c r="C84" s="11" t="str">
        <f>VLOOKUP(A84,Entries!$A$2:$D$152,2,FALSE)</f>
        <v>Vivian Foley</v>
      </c>
      <c r="D84" s="11" t="str">
        <f>VLOOKUP(A84,Entries!$A$2:$D$152,3,FALSE)</f>
        <v>Eagle</v>
      </c>
      <c r="E84" s="7" t="str">
        <f>VLOOKUP(A84,Entries!$A$2:$D$152,4,FALSE)</f>
        <v>M</v>
      </c>
      <c r="F84" s="7" t="s">
        <v>107</v>
      </c>
      <c r="G84" s="21">
        <v>3.5814814814814819E-3</v>
      </c>
      <c r="H84" s="6">
        <f>(IF(E84="M",0.0351*((G84*86400)^2)-29.136*(G84*86400)+6045.5,IF(E84="F",0.0116*((G84*86400)^2)-13.511*(G84*86400)+3923.5,"ERROR")))/100</f>
        <v>3.9059044736000033</v>
      </c>
      <c r="I84" s="11" t="str">
        <f>IF(H84&gt;9,"Diamond",IF(H84&gt;7.5,"Platinum",IF(H84&gt;6,"Gold",IF(H84&gt;4.5,"Silver",IF(H84&gt;3,"Bronze","-")))))</f>
        <v>Bronze</v>
      </c>
    </row>
    <row r="85" spans="1:9">
      <c r="A85" s="7">
        <v>349</v>
      </c>
      <c r="B85" s="7">
        <v>2</v>
      </c>
      <c r="C85" s="11" t="str">
        <f>VLOOKUP(A85,Entries!$A$2:$D$152,2,FALSE)</f>
        <v>Brian Harty</v>
      </c>
      <c r="D85" s="11" t="str">
        <f>VLOOKUP(A85,Entries!$A$2:$D$152,3,FALSE)</f>
        <v>Midleton</v>
      </c>
      <c r="E85" s="7" t="str">
        <f>VLOOKUP(A85,Entries!$A$2:$D$152,4,FALSE)</f>
        <v>M</v>
      </c>
      <c r="F85" s="7" t="s">
        <v>107</v>
      </c>
      <c r="G85" s="21">
        <v>3.6032407407407406E-3</v>
      </c>
      <c r="H85" s="6">
        <f t="shared" ref="H85:H99" si="20">(IF(E85="M",0.0351*((G85*86400)^2)-29.136*(G85*86400)+6045.5,IF(E85="F",0.0116*((G85*86400)^2)-13.511*(G85*86400)+3923.5,"ERROR")))/100</f>
        <v>3.7677747823999925</v>
      </c>
      <c r="I85" s="11" t="str">
        <f t="shared" ref="I85:I99" si="21">IF(H85&gt;9,"Diamond",IF(H85&gt;7.5,"Platinum",IF(H85&gt;6,"Gold",IF(H85&gt;4.5,"Silver",IF(H85&gt;3,"Bronze","-")))))</f>
        <v>Bronze</v>
      </c>
    </row>
    <row r="86" spans="1:9">
      <c r="A86" s="7">
        <v>320</v>
      </c>
      <c r="B86" s="7">
        <v>3</v>
      </c>
      <c r="C86" s="11" t="str">
        <f>VLOOKUP(A86,Entries!$A$2:$D$152,2,FALSE)</f>
        <v>Tim Crowley</v>
      </c>
      <c r="D86" s="11" t="str">
        <f>VLOOKUP(A86,Entries!$A$2:$D$152,3,FALSE)</f>
        <v>St Finbarrs</v>
      </c>
      <c r="E86" s="7" t="str">
        <f>VLOOKUP(A86,Entries!$A$2:$D$152,4,FALSE)</f>
        <v>M</v>
      </c>
      <c r="F86" s="7" t="s">
        <v>107</v>
      </c>
      <c r="G86" s="21">
        <v>3.6065972222222224E-3</v>
      </c>
      <c r="H86" s="6">
        <f t="shared" si="20"/>
        <v>3.7466884270999983</v>
      </c>
      <c r="I86" s="11" t="str">
        <f t="shared" si="21"/>
        <v>Bronze</v>
      </c>
    </row>
    <row r="87" spans="1:9">
      <c r="A87" s="7">
        <v>373</v>
      </c>
      <c r="B87" s="7">
        <v>4</v>
      </c>
      <c r="C87" s="11" t="str">
        <f>VLOOKUP(A87,Entries!$A$2:$D$152,2,FALSE)</f>
        <v>David O Keeffe</v>
      </c>
      <c r="D87" s="11" t="str">
        <f>VLOOKUP(A87,Entries!$A$2:$D$152,3,FALSE)</f>
        <v>Togher</v>
      </c>
      <c r="E87" s="7" t="str">
        <f>VLOOKUP(A87,Entries!$A$2:$D$152,4,FALSE)</f>
        <v>M</v>
      </c>
      <c r="F87" s="7" t="s">
        <v>107</v>
      </c>
      <c r="G87" s="21">
        <v>3.6496527777777777E-3</v>
      </c>
      <c r="H87" s="6">
        <f t="shared" si="20"/>
        <v>3.4814373238999998</v>
      </c>
      <c r="I87" s="11" t="str">
        <f t="shared" si="21"/>
        <v>Bronze</v>
      </c>
    </row>
    <row r="88" spans="1:9">
      <c r="A88" s="7">
        <v>397</v>
      </c>
      <c r="B88" s="7">
        <v>5</v>
      </c>
      <c r="C88" s="11" t="str">
        <f>VLOOKUP(A88,Entries!$A$2:$D$152,2,FALSE)</f>
        <v>Conor McCarthy</v>
      </c>
      <c r="D88" s="11" t="str">
        <f>VLOOKUP(A88,Entries!$A$2:$D$152,3,FALSE)</f>
        <v>Carraig na bhFear</v>
      </c>
      <c r="E88" s="7" t="str">
        <f>VLOOKUP(A88,Entries!$A$2:$D$152,4,FALSE)</f>
        <v>M</v>
      </c>
      <c r="F88" s="7" t="s">
        <v>107</v>
      </c>
      <c r="G88" s="21">
        <v>3.7057870370370369E-3</v>
      </c>
      <c r="H88" s="6">
        <f t="shared" si="20"/>
        <v>3.1502017724000053</v>
      </c>
      <c r="I88" s="11" t="str">
        <f t="shared" si="21"/>
        <v>Bronze</v>
      </c>
    </row>
    <row r="89" spans="1:9">
      <c r="A89" s="7">
        <v>310</v>
      </c>
      <c r="B89" s="7">
        <v>6</v>
      </c>
      <c r="C89" s="11" t="str">
        <f>VLOOKUP(A89,Entries!$A$2:$D$152,2,FALSE)</f>
        <v>Michael Murphy</v>
      </c>
      <c r="D89" s="11" t="str">
        <f>VLOOKUP(A89,Entries!$A$2:$D$152,3,FALSE)</f>
        <v>St Finbarrs</v>
      </c>
      <c r="E89" s="7" t="str">
        <f>VLOOKUP(A89,Entries!$A$2:$D$152,4,FALSE)</f>
        <v>M</v>
      </c>
      <c r="F89" s="7" t="s">
        <v>107</v>
      </c>
      <c r="G89" s="21">
        <v>3.7554398148148152E-3</v>
      </c>
      <c r="H89" s="6">
        <f t="shared" si="20"/>
        <v>2.870974895899999</v>
      </c>
      <c r="I89" s="11" t="str">
        <f t="shared" si="21"/>
        <v>-</v>
      </c>
    </row>
    <row r="90" spans="1:9">
      <c r="A90" s="7">
        <v>364</v>
      </c>
      <c r="B90" s="7">
        <v>7</v>
      </c>
      <c r="C90" s="11" t="str">
        <f>VLOOKUP(A90,Entries!$A$2:$D$152,2,FALSE)</f>
        <v>Kevin Geary</v>
      </c>
      <c r="D90" s="11" t="str">
        <f>VLOOKUP(A90,Entries!$A$2:$D$152,3,FALSE)</f>
        <v>Eagle</v>
      </c>
      <c r="E90" s="7" t="str">
        <f>VLOOKUP(A90,Entries!$A$2:$D$152,4,FALSE)</f>
        <v>M</v>
      </c>
      <c r="F90" s="7" t="s">
        <v>107</v>
      </c>
      <c r="G90" s="21">
        <v>3.7658564814814811E-3</v>
      </c>
      <c r="H90" s="6">
        <f t="shared" si="20"/>
        <v>2.8140353519000016</v>
      </c>
      <c r="I90" s="11" t="str">
        <f t="shared" si="21"/>
        <v>-</v>
      </c>
    </row>
    <row r="91" spans="1:9">
      <c r="A91" s="7">
        <v>319</v>
      </c>
      <c r="B91" s="7">
        <v>8</v>
      </c>
      <c r="C91" s="11" t="str">
        <f>VLOOKUP(A91,Entries!$A$2:$D$152,2,FALSE)</f>
        <v>David Butler</v>
      </c>
      <c r="D91" s="11" t="str">
        <f>VLOOKUP(A91,Entries!$A$2:$D$152,3,FALSE)</f>
        <v>St Finbarrs</v>
      </c>
      <c r="E91" s="7" t="str">
        <f>VLOOKUP(A91,Entries!$A$2:$D$152,4,FALSE)</f>
        <v>M</v>
      </c>
      <c r="F91" s="7" t="s">
        <v>107</v>
      </c>
      <c r="G91" s="21">
        <v>3.771759259259259E-3</v>
      </c>
      <c r="H91" s="6">
        <f t="shared" si="20"/>
        <v>2.7820220144000087</v>
      </c>
      <c r="I91" s="11" t="str">
        <f t="shared" si="21"/>
        <v>-</v>
      </c>
    </row>
    <row r="92" spans="1:9">
      <c r="A92" s="7">
        <v>347</v>
      </c>
      <c r="B92" s="7">
        <v>9</v>
      </c>
      <c r="C92" s="11" t="str">
        <f>VLOOKUP(A92,Entries!$A$2:$D$152,2,FALSE)</f>
        <v>Sean Twohig</v>
      </c>
      <c r="D92" s="11" t="str">
        <f>VLOOKUP(A92,Entries!$A$2:$D$152,3,FALSE)</f>
        <v>Duhallow</v>
      </c>
      <c r="E92" s="7" t="str">
        <f>VLOOKUP(A92,Entries!$A$2:$D$152,4,FALSE)</f>
        <v>M</v>
      </c>
      <c r="F92" s="7" t="s">
        <v>107</v>
      </c>
      <c r="G92" s="21">
        <v>3.9719907407407403E-3</v>
      </c>
      <c r="H92" s="6">
        <f t="shared" si="20"/>
        <v>1.8042270524000015</v>
      </c>
      <c r="I92" s="11" t="str">
        <f t="shared" si="21"/>
        <v>-</v>
      </c>
    </row>
    <row r="93" spans="1:9">
      <c r="A93" s="7">
        <v>381</v>
      </c>
      <c r="B93" s="7">
        <v>10</v>
      </c>
      <c r="C93" s="11" t="str">
        <f>VLOOKUP(A93,Entries!$A$2:$D$152,2,FALSE)</f>
        <v>Eamon McEvoy</v>
      </c>
      <c r="D93" s="11" t="str">
        <f>VLOOKUP(A93,Entries!$A$2:$D$152,3,FALSE)</f>
        <v>St Finbarrs</v>
      </c>
      <c r="E93" s="7" t="str">
        <f>VLOOKUP(A93,Entries!$A$2:$D$152,4,FALSE)</f>
        <v>M</v>
      </c>
      <c r="F93" s="7" t="s">
        <v>107</v>
      </c>
      <c r="G93" s="21">
        <v>3.9930555555555561E-3</v>
      </c>
      <c r="H93" s="6">
        <f t="shared" si="20"/>
        <v>1.7135749999999916</v>
      </c>
      <c r="I93" s="11" t="str">
        <f t="shared" si="21"/>
        <v>-</v>
      </c>
    </row>
    <row r="94" spans="1:9">
      <c r="A94" s="7">
        <v>344</v>
      </c>
      <c r="B94" s="7">
        <v>11</v>
      </c>
      <c r="C94" s="11" t="str">
        <f>VLOOKUP(A94,Entries!$A$2:$D$152,2,FALSE)</f>
        <v>Fiona Santry</v>
      </c>
      <c r="D94" s="11" t="str">
        <f>VLOOKUP(A94,Entries!$A$2:$D$152,3,FALSE)</f>
        <v>East Cork</v>
      </c>
      <c r="E94" s="7" t="str">
        <f>VLOOKUP(A94,Entries!$A$2:$D$152,4,FALSE)</f>
        <v>F</v>
      </c>
      <c r="F94" s="7" t="s">
        <v>107</v>
      </c>
      <c r="G94" s="21">
        <v>4.0072916666666668E-3</v>
      </c>
      <c r="H94" s="6">
        <f t="shared" si="20"/>
        <v>6.3613893963999999</v>
      </c>
      <c r="I94" s="11" t="str">
        <f t="shared" si="21"/>
        <v>Gold</v>
      </c>
    </row>
    <row r="95" spans="1:9">
      <c r="A95" s="7">
        <v>394</v>
      </c>
      <c r="B95" s="7">
        <v>12</v>
      </c>
      <c r="C95" s="11" t="str">
        <f>VLOOKUP(A95,Entries!$A$2:$D$152,2,FALSE)</f>
        <v>Gus Keohane</v>
      </c>
      <c r="D95" s="11" t="str">
        <f>VLOOKUP(A95,Entries!$A$2:$D$152,3,FALSE)</f>
        <v>Carraig na bhFear</v>
      </c>
      <c r="E95" s="7" t="str">
        <f>VLOOKUP(A95,Entries!$A$2:$D$152,4,FALSE)</f>
        <v>M</v>
      </c>
      <c r="F95" s="7" t="s">
        <v>107</v>
      </c>
      <c r="G95" s="21">
        <v>4.0344907407407404E-3</v>
      </c>
      <c r="H95" s="6">
        <f t="shared" si="20"/>
        <v>1.5420449563999954</v>
      </c>
      <c r="I95" s="11" t="str">
        <f t="shared" si="21"/>
        <v>-</v>
      </c>
    </row>
    <row r="96" spans="1:9">
      <c r="A96" s="7">
        <v>398</v>
      </c>
      <c r="B96" s="7">
        <v>13</v>
      </c>
      <c r="C96" s="11" t="str">
        <f>VLOOKUP(A96,Entries!$A$2:$D$152,2,FALSE)</f>
        <v>David O Riordan</v>
      </c>
      <c r="D96" s="11" t="str">
        <f>VLOOKUP(A96,Entries!$A$2:$D$152,3,FALSE)</f>
        <v>Carraig na bhFear</v>
      </c>
      <c r="E96" s="7" t="str">
        <f>VLOOKUP(A96,Entries!$A$2:$D$152,4,FALSE)</f>
        <v>M</v>
      </c>
      <c r="F96" s="7" t="s">
        <v>107</v>
      </c>
      <c r="G96" s="21">
        <v>4.1438657407407405E-3</v>
      </c>
      <c r="H96" s="6">
        <f t="shared" si="20"/>
        <v>1.1324829958999907</v>
      </c>
      <c r="I96" s="11" t="str">
        <f t="shared" si="21"/>
        <v>-</v>
      </c>
    </row>
    <row r="97" spans="1:9">
      <c r="A97" s="7">
        <v>391</v>
      </c>
      <c r="B97" s="7">
        <v>14</v>
      </c>
      <c r="C97" s="11" t="str">
        <f>VLOOKUP(A97,Entries!$A$2:$D$152,2,FALSE)</f>
        <v>Jerry O Riordan</v>
      </c>
      <c r="D97" s="11" t="str">
        <f>VLOOKUP(A97,Entries!$A$2:$D$152,3,FALSE)</f>
        <v>West Muskerry</v>
      </c>
      <c r="E97" s="7" t="str">
        <f>VLOOKUP(A97,Entries!$A$2:$D$152,4,FALSE)</f>
        <v>M</v>
      </c>
      <c r="F97" s="7" t="s">
        <v>107</v>
      </c>
      <c r="G97" s="21">
        <v>4.1737268518518521E-3</v>
      </c>
      <c r="H97" s="6">
        <f t="shared" si="20"/>
        <v>1.0315602071000103</v>
      </c>
      <c r="I97" s="11" t="str">
        <f t="shared" si="21"/>
        <v>-</v>
      </c>
    </row>
    <row r="98" spans="1:9">
      <c r="A98" s="7">
        <v>362</v>
      </c>
      <c r="B98" s="7">
        <v>15</v>
      </c>
      <c r="C98" s="11" t="str">
        <f>VLOOKUP(A98,Entries!$A$2:$D$152,2,FALSE)</f>
        <v>Eadaion O Neill</v>
      </c>
      <c r="D98" s="11" t="str">
        <f>VLOOKUP(A98,Entries!$A$2:$D$152,3,FALSE)</f>
        <v>East Cork</v>
      </c>
      <c r="E98" s="7" t="str">
        <f>VLOOKUP(A98,Entries!$A$2:$D$152,4,FALSE)</f>
        <v>F</v>
      </c>
      <c r="F98" s="7" t="s">
        <v>107</v>
      </c>
      <c r="G98" s="21">
        <v>4.1793981481481482E-3</v>
      </c>
      <c r="H98" s="6">
        <f t="shared" si="20"/>
        <v>5.572391360000001</v>
      </c>
      <c r="I98" s="11" t="str">
        <f t="shared" si="21"/>
        <v>Silver</v>
      </c>
    </row>
    <row r="99" spans="1:9">
      <c r="A99" s="7">
        <v>359</v>
      </c>
      <c r="B99" s="7">
        <v>16</v>
      </c>
      <c r="C99" s="11" t="str">
        <f>VLOOKUP(A99,Entries!$A$2:$D$152,2,FALSE)</f>
        <v>Elaine O Donoghue</v>
      </c>
      <c r="D99" s="11" t="str">
        <f>VLOOKUP(A99,Entries!$A$2:$D$152,3,FALSE)</f>
        <v>Riverstick Kinsale</v>
      </c>
      <c r="E99" s="7" t="str">
        <f>VLOOKUP(A99,Entries!$A$2:$D$152,4,FALSE)</f>
        <v>F</v>
      </c>
      <c r="F99" s="7" t="s">
        <v>107</v>
      </c>
      <c r="G99" s="21">
        <v>4.2674768518518513E-3</v>
      </c>
      <c r="H99" s="6">
        <f t="shared" si="20"/>
        <v>5.1884513355999982</v>
      </c>
      <c r="I99" s="11" t="str">
        <f t="shared" si="21"/>
        <v>Silver</v>
      </c>
    </row>
    <row r="100" spans="1:9">
      <c r="A100" s="7">
        <v>365</v>
      </c>
      <c r="B100" s="7">
        <v>17</v>
      </c>
      <c r="C100" s="11" t="str">
        <f>VLOOKUP(A100,Entries!$A$2:$D$152,2,FALSE)</f>
        <v>Eoin Ryan</v>
      </c>
      <c r="D100" s="11" t="str">
        <f>VLOOKUP(A100,Entries!$A$2:$D$152,3,FALSE)</f>
        <v>Ballymore Cobh</v>
      </c>
      <c r="E100" s="7" t="str">
        <f>VLOOKUP(A100,Entries!$A$2:$D$152,4,FALSE)</f>
        <v>M</v>
      </c>
      <c r="F100" s="7" t="s">
        <v>107</v>
      </c>
      <c r="G100" s="21">
        <v>4.343865740740741E-3</v>
      </c>
      <c r="H100" s="6">
        <f t="shared" ref="H100:H103" si="22">(IF(E100="M",0.0351*((G100*86400)^2)-29.136*(G100*86400)+6045.5,IF(E100="F",0.0116*((G100*86400)^2)-13.511*(G100*86400)+3923.5,"ERROR")))/100</f>
        <v>0.5456946310999865</v>
      </c>
      <c r="I100" s="11" t="str">
        <f t="shared" ref="I100:I103" si="23">IF(H100&gt;9,"Diamond",IF(H100&gt;7.5,"Platinum",IF(H100&gt;6,"Gold",IF(H100&gt;4.5,"Silver",IF(H100&gt;3,"Bronze","-")))))</f>
        <v>-</v>
      </c>
    </row>
    <row r="101" spans="1:9">
      <c r="A101" s="7">
        <v>363</v>
      </c>
      <c r="B101" s="7">
        <v>18</v>
      </c>
      <c r="C101" s="11" t="str">
        <f>VLOOKUP(A101,Entries!$A$2:$D$152,2,FALSE)</f>
        <v>Eibhlin Cleary</v>
      </c>
      <c r="D101" s="11" t="str">
        <f>VLOOKUP(A101,Entries!$A$2:$D$152,3,FALSE)</f>
        <v>East Cork</v>
      </c>
      <c r="E101" s="7" t="str">
        <f>VLOOKUP(A101,Entries!$A$2:$D$152,4,FALSE)</f>
        <v>F</v>
      </c>
      <c r="F101" s="7" t="s">
        <v>107</v>
      </c>
      <c r="G101" s="21">
        <v>4.3866898148148146E-3</v>
      </c>
      <c r="H101" s="6">
        <f t="shared" si="22"/>
        <v>4.6901941915999945</v>
      </c>
      <c r="I101" s="11" t="str">
        <f t="shared" si="23"/>
        <v>Silver</v>
      </c>
    </row>
    <row r="102" spans="1:9">
      <c r="A102" s="7">
        <v>378</v>
      </c>
      <c r="B102" s="7">
        <v>19</v>
      </c>
      <c r="C102" s="11" t="str">
        <f>VLOOKUP(A102,Entries!$A$2:$D$152,2,FALSE)</f>
        <v>Joan Hough</v>
      </c>
      <c r="D102" s="11" t="str">
        <f>VLOOKUP(A102,Entries!$A$2:$D$152,3,FALSE)</f>
        <v>Midleton</v>
      </c>
      <c r="E102" s="7" t="str">
        <f>VLOOKUP(A102,Entries!$A$2:$D$152,4,FALSE)</f>
        <v>F</v>
      </c>
      <c r="F102" s="7" t="s">
        <v>107</v>
      </c>
      <c r="G102" s="21">
        <v>4.4351851851851852E-3</v>
      </c>
      <c r="H102" s="6">
        <f t="shared" si="22"/>
        <v>4.4945478400000045</v>
      </c>
      <c r="I102" s="11" t="str">
        <f t="shared" si="23"/>
        <v>Bronze</v>
      </c>
    </row>
    <row r="103" spans="1:9">
      <c r="A103" s="7">
        <v>361</v>
      </c>
      <c r="B103" s="7">
        <v>20</v>
      </c>
      <c r="C103" s="11" t="str">
        <f>VLOOKUP(A103,Entries!$A$2:$D$152,2,FALSE)</f>
        <v>Lisa Walsh</v>
      </c>
      <c r="D103" s="11" t="str">
        <f>VLOOKUP(A103,Entries!$A$2:$D$152,3,FALSE)</f>
        <v>Youghal</v>
      </c>
      <c r="E103" s="7" t="str">
        <f>VLOOKUP(A103,Entries!$A$2:$D$152,4,FALSE)</f>
        <v>F</v>
      </c>
      <c r="F103" s="7" t="s">
        <v>107</v>
      </c>
      <c r="G103" s="21">
        <v>4.5973379629629637E-3</v>
      </c>
      <c r="H103" s="6">
        <f t="shared" si="22"/>
        <v>3.8699478556000031</v>
      </c>
      <c r="I103" s="11" t="str">
        <f t="shared" si="23"/>
        <v>Bronze</v>
      </c>
    </row>
    <row r="104" spans="1:9" ht="7.5" customHeight="1">
      <c r="A104" s="4"/>
      <c r="B104" s="4"/>
      <c r="C104" s="9"/>
      <c r="D104" s="9"/>
      <c r="E104" s="4"/>
      <c r="F104" s="4"/>
      <c r="G104" s="20"/>
      <c r="H104" s="14"/>
      <c r="I104" s="9"/>
    </row>
    <row r="105" spans="1:9">
      <c r="C105" s="15" t="s">
        <v>233</v>
      </c>
    </row>
    <row r="106" spans="1:9">
      <c r="A106" s="7" t="s">
        <v>16</v>
      </c>
      <c r="B106" s="7"/>
      <c r="C106" s="11" t="s">
        <v>1</v>
      </c>
      <c r="D106" s="11" t="s">
        <v>2</v>
      </c>
      <c r="E106" s="7" t="s">
        <v>17</v>
      </c>
      <c r="F106" s="7" t="s">
        <v>13</v>
      </c>
      <c r="G106" s="13" t="s">
        <v>9</v>
      </c>
      <c r="H106" s="18" t="s">
        <v>10</v>
      </c>
      <c r="I106" s="11" t="s">
        <v>11</v>
      </c>
    </row>
    <row r="107" spans="1:9">
      <c r="A107" s="7">
        <v>392</v>
      </c>
      <c r="B107" s="7">
        <v>1</v>
      </c>
      <c r="C107" s="11" t="str">
        <f>VLOOKUP(A107,Entries!$A$2:$D$152,2,FALSE)</f>
        <v>Jerry O Mahony</v>
      </c>
      <c r="D107" s="11" t="str">
        <f>VLOOKUP(A107,Entries!$A$2:$D$152,3,FALSE)</f>
        <v>West Muskerry</v>
      </c>
      <c r="E107" s="7" t="str">
        <f>VLOOKUP(A107,Entries!$A$2:$D$152,4,FALSE)</f>
        <v>M</v>
      </c>
      <c r="F107" s="7" t="s">
        <v>107</v>
      </c>
      <c r="G107" s="21">
        <v>4.1796296296296295E-3</v>
      </c>
      <c r="H107" s="6">
        <f>(IF(E107="M",0.0351*((G107*86400)^2)-29.136*(G107*86400)+6045.5,IF(E107="F",0.0116*((G107*86400)^2)-13.511*(G107*86400)+3923.5,"ERROR")))/100</f>
        <v>1.0121634944000015</v>
      </c>
      <c r="I107" s="11" t="str">
        <f>IF(H107&gt;9,"Diamond",IF(H107&gt;7.5,"Platinum",IF(H107&gt;6,"Gold",IF(H107&gt;4.5,"Silver",IF(H107&gt;3,"Bronze","-")))))</f>
        <v>-</v>
      </c>
    </row>
    <row r="108" spans="1:9">
      <c r="A108" s="7">
        <v>386</v>
      </c>
      <c r="B108" s="7">
        <v>2</v>
      </c>
      <c r="C108" s="11" t="str">
        <f>VLOOKUP(A108,Entries!$A$2:$D$152,2,FALSE)</f>
        <v xml:space="preserve">Marie Hegarty </v>
      </c>
      <c r="D108" s="11" t="str">
        <f>VLOOKUP(A108,Entries!$A$2:$D$152,3,FALSE)</f>
        <v>Belgooly</v>
      </c>
      <c r="E108" s="7" t="str">
        <f>VLOOKUP(A108,Entries!$A$2:$D$152,4,FALSE)</f>
        <v>F</v>
      </c>
      <c r="F108" s="7" t="s">
        <v>107</v>
      </c>
      <c r="G108" s="21">
        <v>4.2707175925925924E-3</v>
      </c>
      <c r="H108" s="6">
        <f t="shared" ref="H108:H122" si="24">(IF(E108="M",0.0351*((G108*86400)^2)-29.136*(G108*86400)+6045.5,IF(E108="F",0.0116*((G108*86400)^2)-13.511*(G108*86400)+3923.5,"ERROR")))/100</f>
        <v>5.1745810316000007</v>
      </c>
      <c r="I108" s="11" t="str">
        <f t="shared" ref="I108:I122" si="25">IF(H108&gt;9,"Diamond",IF(H108&gt;7.5,"Platinum",IF(H108&gt;6,"Gold",IF(H108&gt;4.5,"Silver",IF(H108&gt;3,"Bronze","-")))))</f>
        <v>Silver</v>
      </c>
    </row>
    <row r="109" spans="1:9">
      <c r="A109" s="7">
        <v>399</v>
      </c>
      <c r="B109" s="7">
        <v>3</v>
      </c>
      <c r="C109" s="11" t="str">
        <f>VLOOKUP(A109,Entries!$A$2:$D$152,2,FALSE)</f>
        <v>Dan Kennedy</v>
      </c>
      <c r="D109" s="11" t="str">
        <f>VLOOKUP(A109,Entries!$A$2:$D$152,3,FALSE)</f>
        <v>St Finbarrs</v>
      </c>
      <c r="E109" s="7" t="str">
        <f>VLOOKUP(A109,Entries!$A$2:$D$152,4,FALSE)</f>
        <v>M</v>
      </c>
      <c r="F109" s="7" t="s">
        <v>107</v>
      </c>
      <c r="G109" s="21">
        <v>4.2825231481481481E-3</v>
      </c>
      <c r="H109" s="6">
        <f t="shared" si="24"/>
        <v>0.70338383510001223</v>
      </c>
      <c r="I109" s="11" t="str">
        <f t="shared" si="25"/>
        <v>-</v>
      </c>
    </row>
    <row r="110" spans="1:9">
      <c r="A110" s="7">
        <v>375</v>
      </c>
      <c r="B110" s="7">
        <v>4</v>
      </c>
      <c r="C110" s="11" t="str">
        <f>VLOOKUP(A110,Entries!$A$2:$D$152,2,FALSE)</f>
        <v>Meave O Mahony</v>
      </c>
      <c r="D110" s="11" t="str">
        <f>VLOOKUP(A110,Entries!$A$2:$D$152,3,FALSE)</f>
        <v>St Finbarrs</v>
      </c>
      <c r="E110" s="7" t="str">
        <f>VLOOKUP(A110,Entries!$A$2:$D$152,4,FALSE)</f>
        <v>M</v>
      </c>
      <c r="F110" s="7" t="s">
        <v>107</v>
      </c>
      <c r="G110" s="21">
        <v>4.2878472222222224E-3</v>
      </c>
      <c r="H110" s="6">
        <f t="shared" si="24"/>
        <v>0.68891613589999912</v>
      </c>
      <c r="I110" s="11" t="str">
        <f t="shared" si="25"/>
        <v>-</v>
      </c>
    </row>
    <row r="111" spans="1:9">
      <c r="A111" s="7">
        <v>369</v>
      </c>
      <c r="B111" s="7">
        <v>5</v>
      </c>
      <c r="C111" s="11" t="str">
        <f>VLOOKUP(A111,Entries!$A$2:$D$152,2,FALSE)</f>
        <v>Eddie Barry</v>
      </c>
      <c r="D111" s="11" t="str">
        <f>VLOOKUP(A111,Entries!$A$2:$D$152,3,FALSE)</f>
        <v>St Finbarrs</v>
      </c>
      <c r="E111" s="7" t="str">
        <f>VLOOKUP(A111,Entries!$A$2:$D$152,4,FALSE)</f>
        <v>M</v>
      </c>
      <c r="F111" s="7" t="s">
        <v>107</v>
      </c>
      <c r="G111" s="21">
        <v>4.2996527777777772E-3</v>
      </c>
      <c r="H111" s="6">
        <f t="shared" si="24"/>
        <v>0.65736545509999811</v>
      </c>
      <c r="I111" s="11" t="str">
        <f t="shared" si="25"/>
        <v>-</v>
      </c>
    </row>
    <row r="112" spans="1:9">
      <c r="A112" s="7">
        <v>327</v>
      </c>
      <c r="B112" s="7">
        <v>6</v>
      </c>
      <c r="C112" s="11" t="str">
        <f>VLOOKUP(A112,Entries!$A$2:$D$152,2,FALSE)</f>
        <v>Sir Aidan Hartnett</v>
      </c>
      <c r="D112" s="11" t="str">
        <f>VLOOKUP(A112,Entries!$A$2:$D$152,3,FALSE)</f>
        <v>Togher</v>
      </c>
      <c r="E112" s="7" t="str">
        <f>VLOOKUP(A112,Entries!$A$2:$D$152,4,FALSE)</f>
        <v>M</v>
      </c>
      <c r="F112" s="7" t="s">
        <v>107</v>
      </c>
      <c r="G112" s="21">
        <v>4.3003472222222219E-3</v>
      </c>
      <c r="H112" s="6">
        <f t="shared" si="24"/>
        <v>0.65553227750001497</v>
      </c>
      <c r="I112" s="11" t="str">
        <f t="shared" si="25"/>
        <v>-</v>
      </c>
    </row>
    <row r="113" spans="1:9">
      <c r="A113" s="7">
        <v>358</v>
      </c>
      <c r="B113" s="7">
        <v>7</v>
      </c>
      <c r="C113" s="11" t="str">
        <f>VLOOKUP(A113,Entries!$A$2:$D$152,2,FALSE)</f>
        <v>Margorie Lynch</v>
      </c>
      <c r="D113" s="11" t="str">
        <f>VLOOKUP(A113,Entries!$A$2:$D$152,3,FALSE)</f>
        <v>Togher</v>
      </c>
      <c r="E113" s="7" t="str">
        <f>VLOOKUP(A113,Entries!$A$2:$D$152,4,FALSE)</f>
        <v>F</v>
      </c>
      <c r="F113" s="7" t="s">
        <v>107</v>
      </c>
      <c r="G113" s="21">
        <v>4.3518518518518515E-3</v>
      </c>
      <c r="H113" s="6">
        <f t="shared" si="24"/>
        <v>4.8332560000000013</v>
      </c>
      <c r="I113" s="11" t="str">
        <f t="shared" si="25"/>
        <v>Silver</v>
      </c>
    </row>
    <row r="114" spans="1:9">
      <c r="A114" s="7">
        <v>382</v>
      </c>
      <c r="B114" s="7">
        <v>8</v>
      </c>
      <c r="C114" s="11" t="str">
        <f>VLOOKUP(A114,Entries!$A$2:$D$152,2,FALSE)</f>
        <v>Rebecca MeEvoy</v>
      </c>
      <c r="D114" s="11" t="str">
        <f>VLOOKUP(A114,Entries!$A$2:$D$152,3,FALSE)</f>
        <v>St Finbarrs</v>
      </c>
      <c r="E114" s="7" t="str">
        <f>VLOOKUP(A114,Entries!$A$2:$D$152,4,FALSE)</f>
        <v>F</v>
      </c>
      <c r="F114" s="7" t="s">
        <v>107</v>
      </c>
      <c r="G114" s="21">
        <v>4.4509259259259259E-3</v>
      </c>
      <c r="H114" s="6">
        <f t="shared" si="24"/>
        <v>4.4319200576000046</v>
      </c>
      <c r="I114" s="11" t="str">
        <f t="shared" si="25"/>
        <v>Bronze</v>
      </c>
    </row>
    <row r="115" spans="1:9">
      <c r="A115" s="7">
        <v>338</v>
      </c>
      <c r="B115" s="7">
        <v>9</v>
      </c>
      <c r="C115" s="11" t="str">
        <f>VLOOKUP(A115,Entries!$A$2:$D$152,2,FALSE)</f>
        <v>Anita McNulty</v>
      </c>
      <c r="D115" s="11" t="str">
        <f>VLOOKUP(A115,Entries!$A$2:$D$152,3,FALSE)</f>
        <v>St Finbarrs</v>
      </c>
      <c r="E115" s="7" t="str">
        <f>VLOOKUP(A115,Entries!$A$2:$D$152,4,FALSE)</f>
        <v>F</v>
      </c>
      <c r="F115" s="7" t="s">
        <v>107</v>
      </c>
      <c r="G115" s="21">
        <v>4.4775462962962963E-3</v>
      </c>
      <c r="H115" s="6">
        <f t="shared" si="24"/>
        <v>4.3269819136000027</v>
      </c>
      <c r="I115" s="11" t="str">
        <f t="shared" si="25"/>
        <v>Bronze</v>
      </c>
    </row>
    <row r="116" spans="1:9">
      <c r="A116" s="7">
        <v>328</v>
      </c>
      <c r="B116" s="7">
        <v>10</v>
      </c>
      <c r="C116" s="11" t="str">
        <f>VLOOKUP(A116,Entries!$A$2:$D$152,2,FALSE)</f>
        <v>Caitriona Santry</v>
      </c>
      <c r="D116" s="11" t="str">
        <f>VLOOKUP(A116,Entries!$A$2:$D$152,3,FALSE)</f>
        <v>St Finbarrs</v>
      </c>
      <c r="E116" s="7" t="str">
        <f>VLOOKUP(A116,Entries!$A$2:$D$152,4,FALSE)</f>
        <v>M</v>
      </c>
      <c r="F116" s="7" t="s">
        <v>107</v>
      </c>
      <c r="G116" s="21">
        <v>4.5062499999999998E-3</v>
      </c>
      <c r="H116" s="6">
        <f t="shared" si="24"/>
        <v>0.22345569560000514</v>
      </c>
      <c r="I116" s="11" t="str">
        <f t="shared" si="25"/>
        <v>-</v>
      </c>
    </row>
    <row r="117" spans="1:9">
      <c r="A117" s="7">
        <v>345</v>
      </c>
      <c r="B117" s="7">
        <v>11</v>
      </c>
      <c r="C117" s="11" t="str">
        <f>VLOOKUP(A117,Entries!$A$2:$D$152,2,FALSE)</f>
        <v>Siobhan Healy</v>
      </c>
      <c r="D117" s="11" t="str">
        <f>VLOOKUP(A117,Entries!$A$2:$D$152,3,FALSE)</f>
        <v>St Finbarrs</v>
      </c>
      <c r="E117" s="7" t="str">
        <f>VLOOKUP(A117,Entries!$A$2:$D$152,4,FALSE)</f>
        <v>F</v>
      </c>
      <c r="F117" s="7" t="s">
        <v>107</v>
      </c>
      <c r="G117" s="21">
        <v>4.5810185185185181E-3</v>
      </c>
      <c r="H117" s="6">
        <f t="shared" si="24"/>
        <v>3.9307482400000024</v>
      </c>
      <c r="I117" s="11" t="str">
        <f t="shared" si="25"/>
        <v>Bronze</v>
      </c>
    </row>
    <row r="118" spans="1:9">
      <c r="A118" s="7">
        <v>385</v>
      </c>
      <c r="B118" s="7">
        <v>12</v>
      </c>
      <c r="C118" s="11" t="str">
        <f>VLOOKUP(A118,Entries!$A$2:$D$152,2,FALSE)</f>
        <v>Clodagh Foley</v>
      </c>
      <c r="D118" s="11" t="str">
        <f>VLOOKUP(A118,Entries!$A$2:$D$152,3,FALSE)</f>
        <v>Belgooly</v>
      </c>
      <c r="E118" s="7" t="str">
        <f>VLOOKUP(A118,Entries!$A$2:$D$152,4,FALSE)</f>
        <v>F</v>
      </c>
      <c r="F118" s="7" t="s">
        <v>107</v>
      </c>
      <c r="G118" s="21">
        <v>4.6052083333333335E-3</v>
      </c>
      <c r="H118" s="6">
        <f t="shared" si="24"/>
        <v>3.8407905435999963</v>
      </c>
      <c r="I118" s="11" t="str">
        <f t="shared" si="25"/>
        <v>Bronze</v>
      </c>
    </row>
    <row r="119" spans="1:9">
      <c r="A119" s="7">
        <v>329</v>
      </c>
      <c r="B119" s="7">
        <v>13</v>
      </c>
      <c r="C119" s="11" t="str">
        <f>VLOOKUP(A119,Entries!$A$2:$D$152,2,FALSE)</f>
        <v>Anita Murphy</v>
      </c>
      <c r="D119" s="11" t="str">
        <f>VLOOKUP(A119,Entries!$A$2:$D$152,3,FALSE)</f>
        <v>St Finbarrs</v>
      </c>
      <c r="E119" s="7" t="str">
        <f>VLOOKUP(A119,Entries!$A$2:$D$152,4,FALSE)</f>
        <v>M</v>
      </c>
      <c r="F119" s="7" t="s">
        <v>107</v>
      </c>
      <c r="G119" s="21">
        <v>4.6165509259259259E-3</v>
      </c>
      <c r="H119" s="6">
        <f t="shared" si="24"/>
        <v>8.3380991900003212E-2</v>
      </c>
      <c r="I119" s="11" t="str">
        <f t="shared" si="25"/>
        <v>-</v>
      </c>
    </row>
    <row r="120" spans="1:9">
      <c r="A120" s="7">
        <v>384</v>
      </c>
      <c r="B120" s="7">
        <v>14</v>
      </c>
      <c r="C120" s="11" t="str">
        <f>VLOOKUP(A120,Entries!$A$2:$D$152,2,FALSE)</f>
        <v>Douglas O Connell</v>
      </c>
      <c r="D120" s="11" t="str">
        <f>VLOOKUP(A120,Entries!$A$2:$D$152,3,FALSE)</f>
        <v>St Finbarrs</v>
      </c>
      <c r="E120" s="7" t="str">
        <f>VLOOKUP(A120,Entries!$A$2:$D$152,4,FALSE)</f>
        <v>M</v>
      </c>
      <c r="F120" s="7" t="s">
        <v>107</v>
      </c>
      <c r="G120" s="21">
        <v>4.6489583333333331E-3</v>
      </c>
      <c r="H120" s="6">
        <f t="shared" si="24"/>
        <v>5.4343703900003676E-2</v>
      </c>
      <c r="I120" s="11" t="str">
        <f t="shared" si="25"/>
        <v>-</v>
      </c>
    </row>
    <row r="121" spans="1:9">
      <c r="A121" s="7">
        <v>383</v>
      </c>
      <c r="B121" s="7">
        <v>15</v>
      </c>
      <c r="C121" s="11" t="str">
        <f>VLOOKUP(A121,Entries!$A$2:$D$152,2,FALSE)</f>
        <v>Nicola O Loughlin</v>
      </c>
      <c r="D121" s="11" t="str">
        <f>VLOOKUP(A121,Entries!$A$2:$D$152,3,FALSE)</f>
        <v>St Finbarrs</v>
      </c>
      <c r="E121" s="7" t="str">
        <f>VLOOKUP(A121,Entries!$A$2:$D$152,4,FALSE)</f>
        <v>F</v>
      </c>
      <c r="F121" s="7" t="s">
        <v>107</v>
      </c>
      <c r="G121" s="21">
        <v>4.9575231481481484E-3</v>
      </c>
      <c r="H121" s="6">
        <f t="shared" si="24"/>
        <v>2.6454580123999949</v>
      </c>
      <c r="I121" s="11" t="str">
        <f t="shared" si="25"/>
        <v>-</v>
      </c>
    </row>
    <row r="122" spans="1:9">
      <c r="A122" s="7">
        <v>334</v>
      </c>
      <c r="B122" s="7">
        <v>16</v>
      </c>
      <c r="C122" s="11" t="str">
        <f>VLOOKUP(A122,Entries!$A$2:$D$152,2,FALSE)</f>
        <v>Marian Lyons</v>
      </c>
      <c r="D122" s="11" t="str">
        <f>VLOOKUP(A122,Entries!$A$2:$D$152,3,FALSE)</f>
        <v>St Finbarrs</v>
      </c>
      <c r="E122" s="7" t="str">
        <f>VLOOKUP(A122,Entries!$A$2:$D$152,4,FALSE)</f>
        <v>F</v>
      </c>
      <c r="F122" s="7" t="s">
        <v>107</v>
      </c>
      <c r="G122" s="21">
        <v>5.1226851851851858E-3</v>
      </c>
      <c r="H122" s="6">
        <f t="shared" si="24"/>
        <v>2.1591061599999968</v>
      </c>
      <c r="I122" s="11" t="str">
        <f t="shared" si="25"/>
        <v>-</v>
      </c>
    </row>
    <row r="123" spans="1:9">
      <c r="A123" s="7">
        <v>335</v>
      </c>
      <c r="B123" s="7">
        <v>17</v>
      </c>
      <c r="C123" s="11" t="str">
        <f>VLOOKUP(A123,Entries!$A$2:$D$152,2,FALSE)</f>
        <v>Cora Regan</v>
      </c>
      <c r="D123" s="11" t="str">
        <f>VLOOKUP(A123,Entries!$A$2:$D$152,3,FALSE)</f>
        <v>St Finbarrs</v>
      </c>
      <c r="E123" s="7" t="str">
        <f>VLOOKUP(A123,Entries!$A$2:$D$152,4,FALSE)</f>
        <v>F</v>
      </c>
      <c r="F123" s="7" t="s">
        <v>107</v>
      </c>
      <c r="G123" s="21">
        <v>5.382060185185185E-3</v>
      </c>
      <c r="H123" s="6">
        <f t="shared" ref="H123:H125" si="26">(IF(E123="M",0.0351*((G123*86400)^2)-29.136*(G123*86400)+6045.5,IF(E123="F",0.0116*((G123*86400)^2)-13.511*(G123*86400)+3923.5,"ERROR")))/100</f>
        <v>1.4906777115999967</v>
      </c>
      <c r="I123" s="11" t="str">
        <f t="shared" ref="I123:I125" si="27">IF(H123&gt;9,"Diamond",IF(H123&gt;7.5,"Platinum",IF(H123&gt;6,"Gold",IF(H123&gt;4.5,"Silver",IF(H123&gt;3,"Bronze","-")))))</f>
        <v>-</v>
      </c>
    </row>
    <row r="124" spans="1:9">
      <c r="A124" s="7">
        <v>346</v>
      </c>
      <c r="B124" s="7">
        <v>18</v>
      </c>
      <c r="C124" s="11" t="str">
        <f>VLOOKUP(A124,Entries!$A$2:$D$152,2,FALSE)</f>
        <v>Eileen Buckley</v>
      </c>
      <c r="D124" s="11" t="str">
        <f>VLOOKUP(A124,Entries!$A$2:$D$152,3,FALSE)</f>
        <v>St Finbarrs</v>
      </c>
      <c r="E124" s="7" t="str">
        <f>VLOOKUP(A124,Entries!$A$2:$D$152,4,FALSE)</f>
        <v>F</v>
      </c>
      <c r="F124" s="7" t="s">
        <v>107</v>
      </c>
      <c r="G124" s="21">
        <v>5.5273148148148148E-3</v>
      </c>
      <c r="H124" s="6">
        <f t="shared" si="26"/>
        <v>1.167240617600005</v>
      </c>
      <c r="I124" s="11" t="str">
        <f t="shared" si="27"/>
        <v>-</v>
      </c>
    </row>
    <row r="125" spans="1:9">
      <c r="A125" s="7">
        <v>337</v>
      </c>
      <c r="B125" s="7">
        <v>19</v>
      </c>
      <c r="C125" s="11" t="str">
        <f>VLOOKUP(A125,Entries!$A$2:$D$152,2,FALSE)</f>
        <v>Carol Cronin</v>
      </c>
      <c r="D125" s="11" t="str">
        <f>VLOOKUP(A125,Entries!$A$2:$D$152,3,FALSE)</f>
        <v>St Finbarrs</v>
      </c>
      <c r="E125" s="7" t="str">
        <f>VLOOKUP(A125,Entries!$A$2:$D$152,4,FALSE)</f>
        <v>F</v>
      </c>
      <c r="F125" s="7" t="s">
        <v>107</v>
      </c>
      <c r="G125" s="21">
        <v>5.5348379629629628E-3</v>
      </c>
      <c r="H125" s="6">
        <f t="shared" si="26"/>
        <v>1.1514841755999987</v>
      </c>
      <c r="I125" s="11" t="str">
        <f t="shared" si="27"/>
        <v>-</v>
      </c>
    </row>
    <row r="126" spans="1:9">
      <c r="B126" s="15" t="s">
        <v>84</v>
      </c>
    </row>
    <row r="127" spans="1:9">
      <c r="A127" s="7" t="s">
        <v>16</v>
      </c>
      <c r="B127" s="7"/>
      <c r="C127" s="11" t="s">
        <v>1</v>
      </c>
      <c r="D127" s="11" t="s">
        <v>2</v>
      </c>
      <c r="E127" s="7" t="s">
        <v>17</v>
      </c>
      <c r="F127" s="7" t="s">
        <v>13</v>
      </c>
      <c r="G127" s="13" t="s">
        <v>12</v>
      </c>
      <c r="H127" s="18" t="s">
        <v>10</v>
      </c>
      <c r="I127" s="11" t="s">
        <v>11</v>
      </c>
    </row>
    <row r="128" spans="1:9">
      <c r="A128" s="7">
        <v>354</v>
      </c>
      <c r="B128" s="7">
        <v>1</v>
      </c>
      <c r="C128" s="11" t="str">
        <f>VLOOKUP(A128,Entries!$A$2:$D$152,2,FALSE)</f>
        <v>Eoin Kelly</v>
      </c>
      <c r="D128" s="11" t="str">
        <f>VLOOKUP(A128,Entries!$A$2:$D$152,3,FALSE)</f>
        <v>St Abbans</v>
      </c>
      <c r="E128" s="7" t="str">
        <f>VLOOKUP(A128,Entries!$A$2:$D$152,4,FALSE)</f>
        <v>M</v>
      </c>
      <c r="F128" s="7" t="s">
        <v>15</v>
      </c>
      <c r="G128" s="6">
        <v>6.42</v>
      </c>
      <c r="H128" s="6">
        <f>(IF(E128="M",200.49*G128-492.18,IF(E128="F",200.16*G128-255.65,"ERROR")))/100</f>
        <v>7.9496579999999994</v>
      </c>
      <c r="I128" s="11" t="str">
        <f>IF(H128&gt;9,"Diamond",IF(H128&gt;7.5,"Platinum",IF(H128&gt;6,"Gold",IF(H128&gt;4.5,"Silver",IF(H128&gt;3,"Bronze","-")))))</f>
        <v>Platinum</v>
      </c>
    </row>
    <row r="129" spans="1:9">
      <c r="A129" s="7">
        <v>355</v>
      </c>
      <c r="B129" s="7">
        <v>2</v>
      </c>
      <c r="C129" s="11" t="str">
        <f>VLOOKUP(A129,Entries!$A$2:$D$152,2,FALSE)</f>
        <v>Sarka Buranska</v>
      </c>
      <c r="D129" s="11" t="str">
        <f>VLOOKUP(A129,Entries!$A$2:$D$152,3,FALSE)</f>
        <v>Leevale</v>
      </c>
      <c r="E129" s="7" t="str">
        <f>VLOOKUP(A129,Entries!$A$2:$D$152,4,FALSE)</f>
        <v>F</v>
      </c>
      <c r="F129" s="7" t="s">
        <v>15</v>
      </c>
      <c r="G129" s="6">
        <v>5.16</v>
      </c>
      <c r="H129" s="6">
        <f t="shared" ref="H129:H132" si="28">(IF(E129="M",200.49*G129-492.18,IF(E129="F",200.16*G129-255.65,"ERROR")))/100</f>
        <v>7.7717560000000017</v>
      </c>
      <c r="I129" s="11" t="str">
        <f t="shared" ref="I129:I132" si="29">IF(H129&gt;9,"Diamond",IF(H129&gt;7.5,"Platinum",IF(H129&gt;6,"Gold",IF(H129&gt;4.5,"Silver",IF(H129&gt;3,"Bronze","-")))))</f>
        <v>Platinum</v>
      </c>
    </row>
    <row r="130" spans="1:9">
      <c r="A130" s="7">
        <v>325</v>
      </c>
      <c r="B130" s="7">
        <v>3</v>
      </c>
      <c r="C130" s="11" t="str">
        <f>VLOOKUP(A130,Entries!$A$2:$D$152,2,FALSE)</f>
        <v>Roisin Howard</v>
      </c>
      <c r="D130" s="11" t="str">
        <f>VLOOKUP(A130,Entries!$A$2:$D$152,3,FALSE)</f>
        <v>Bandon</v>
      </c>
      <c r="E130" s="7" t="str">
        <f>VLOOKUP(A130,Entries!$A$2:$D$152,4,FALSE)</f>
        <v>F</v>
      </c>
      <c r="F130" s="7" t="s">
        <v>15</v>
      </c>
      <c r="G130" s="6">
        <v>5.01</v>
      </c>
      <c r="H130" s="6">
        <f t="shared" si="28"/>
        <v>7.4715159999999994</v>
      </c>
      <c r="I130" s="11" t="str">
        <f t="shared" si="29"/>
        <v>Gold</v>
      </c>
    </row>
    <row r="131" spans="1:9">
      <c r="A131" s="7">
        <v>387</v>
      </c>
      <c r="B131" s="7">
        <v>4</v>
      </c>
      <c r="C131" s="11" t="str">
        <f>VLOOKUP(A131,Entries!$A$2:$D$152,2,FALSE)</f>
        <v>Hayley Fitzgerald</v>
      </c>
      <c r="D131" s="11" t="str">
        <f>VLOOKUP(A131,Entries!$A$2:$D$152,3,FALSE)</f>
        <v>Belgooly</v>
      </c>
      <c r="E131" s="7" t="str">
        <f>VLOOKUP(A131,Entries!$A$2:$D$152,4,FALSE)</f>
        <v>F</v>
      </c>
      <c r="F131" s="7" t="s">
        <v>15</v>
      </c>
      <c r="G131" s="6">
        <v>4.55</v>
      </c>
      <c r="H131" s="6">
        <f t="shared" si="28"/>
        <v>6.5507799999999996</v>
      </c>
      <c r="I131" s="11" t="str">
        <f t="shared" si="29"/>
        <v>Gold</v>
      </c>
    </row>
    <row r="132" spans="1:9">
      <c r="A132" s="7">
        <v>393</v>
      </c>
      <c r="B132" s="7">
        <v>5</v>
      </c>
      <c r="C132" s="11" t="str">
        <f>VLOOKUP(A132,Entries!$A$2:$D$152,2,FALSE)</f>
        <v>Ciaran Crowley</v>
      </c>
      <c r="D132" s="11" t="str">
        <f>VLOOKUP(A132,Entries!$A$2:$D$152,3,FALSE)</f>
        <v>Old Abbey</v>
      </c>
      <c r="E132" s="7" t="str">
        <f>VLOOKUP(A132,Entries!$A$2:$D$152,4,FALSE)</f>
        <v>M</v>
      </c>
      <c r="F132" s="7" t="s">
        <v>15</v>
      </c>
      <c r="G132" s="6">
        <v>5.58</v>
      </c>
      <c r="H132" s="6">
        <f t="shared" si="28"/>
        <v>6.2655419999999999</v>
      </c>
      <c r="I132" s="11" t="str">
        <f t="shared" si="29"/>
        <v>Gold</v>
      </c>
    </row>
    <row r="133" spans="1:9">
      <c r="A133" s="7">
        <v>395</v>
      </c>
      <c r="B133" s="7">
        <v>6</v>
      </c>
      <c r="C133" s="11" t="str">
        <f>VLOOKUP(A133,Entries!$A$2:$D$152,2,FALSE)</f>
        <v>Lorcan McVeigh</v>
      </c>
      <c r="D133" s="11" t="str">
        <f>VLOOKUP(A133,Entries!$A$2:$D$152,3,FALSE)</f>
        <v>Belgooly</v>
      </c>
      <c r="E133" s="7" t="str">
        <f>VLOOKUP(A133,Entries!$A$2:$D$152,4,FALSE)</f>
        <v>M</v>
      </c>
      <c r="F133" s="7" t="s">
        <v>15</v>
      </c>
      <c r="G133" s="6">
        <v>4.8899999999999997</v>
      </c>
      <c r="H133" s="6">
        <f t="shared" ref="H133:H136" si="30">(IF(E133="M",200.49*G133-492.18,IF(E133="F",200.16*G133-255.65,"ERROR")))/100</f>
        <v>4.8821609999999991</v>
      </c>
      <c r="I133" s="11" t="str">
        <f t="shared" ref="I133:I136" si="31">IF(H133&gt;9,"Diamond",IF(H133&gt;7.5,"Platinum",IF(H133&gt;6,"Gold",IF(H133&gt;4.5,"Silver",IF(H133&gt;3,"Bronze","-")))))</f>
        <v>Silver</v>
      </c>
    </row>
    <row r="134" spans="1:9">
      <c r="A134" s="7">
        <v>317</v>
      </c>
      <c r="B134" s="7">
        <v>7</v>
      </c>
      <c r="C134" s="11" t="str">
        <f>VLOOKUP(A134,Entries!$A$2:$D$152,2,FALSE)</f>
        <v>Brendan Dennehy</v>
      </c>
      <c r="D134" s="11" t="str">
        <f>VLOOKUP(A134,Entries!$A$2:$D$152,3,FALSE)</f>
        <v>Rising Sun</v>
      </c>
      <c r="E134" s="7" t="str">
        <f>VLOOKUP(A134,Entries!$A$2:$D$152,4,FALSE)</f>
        <v>M</v>
      </c>
      <c r="F134" s="7" t="s">
        <v>15</v>
      </c>
      <c r="G134" s="6">
        <v>4.42</v>
      </c>
      <c r="H134" s="6">
        <f t="shared" si="30"/>
        <v>3.9398579999999996</v>
      </c>
      <c r="I134" s="11" t="str">
        <f t="shared" si="31"/>
        <v>Bronze</v>
      </c>
    </row>
    <row r="135" spans="1:9">
      <c r="A135" s="7">
        <v>318</v>
      </c>
      <c r="B135" s="7">
        <v>8</v>
      </c>
      <c r="C135" s="11" t="str">
        <f>VLOOKUP(A135,Entries!$A$2:$D$152,2,FALSE)</f>
        <v>Tom O Shea</v>
      </c>
      <c r="D135" s="11" t="str">
        <f>VLOOKUP(A135,Entries!$A$2:$D$152,3,FALSE)</f>
        <v>Liscarroll</v>
      </c>
      <c r="E135" s="7" t="str">
        <f>VLOOKUP(A135,Entries!$A$2:$D$152,4,FALSE)</f>
        <v>M</v>
      </c>
      <c r="F135" s="7" t="s">
        <v>15</v>
      </c>
      <c r="G135" s="6">
        <v>4.22</v>
      </c>
      <c r="H135" s="6">
        <f t="shared" si="30"/>
        <v>3.5388780000000004</v>
      </c>
      <c r="I135" s="11" t="str">
        <f t="shared" si="31"/>
        <v>Bronze</v>
      </c>
    </row>
    <row r="136" spans="1:9">
      <c r="A136" s="7">
        <v>315</v>
      </c>
      <c r="B136" s="7">
        <v>9</v>
      </c>
      <c r="C136" s="11" t="str">
        <f>VLOOKUP(A136,Entries!$A$2:$D$152,2,FALSE)</f>
        <v>Con O Donovan</v>
      </c>
      <c r="D136" s="11" t="str">
        <f>VLOOKUP(A136,Entries!$A$2:$D$152,3,FALSE)</f>
        <v>Rising Sun</v>
      </c>
      <c r="E136" s="7" t="str">
        <f>VLOOKUP(A136,Entries!$A$2:$D$152,4,FALSE)</f>
        <v>M</v>
      </c>
      <c r="F136" s="7" t="s">
        <v>15</v>
      </c>
      <c r="G136" s="6">
        <v>3.15</v>
      </c>
      <c r="H136" s="6">
        <f t="shared" si="30"/>
        <v>1.393635</v>
      </c>
      <c r="I136" s="11" t="str">
        <f t="shared" si="31"/>
        <v>-</v>
      </c>
    </row>
    <row r="137" spans="1:9">
      <c r="A137" s="4"/>
      <c r="B137" s="4"/>
      <c r="C137" s="9"/>
      <c r="D137" s="9"/>
      <c r="E137" s="4"/>
      <c r="F137" s="4"/>
      <c r="G137" s="14"/>
      <c r="H137" s="14"/>
      <c r="I137" s="9"/>
    </row>
    <row r="138" spans="1:9">
      <c r="B138" s="15" t="s">
        <v>85</v>
      </c>
    </row>
    <row r="139" spans="1:9">
      <c r="A139" s="7" t="s">
        <v>16</v>
      </c>
      <c r="B139" s="7"/>
      <c r="C139" s="11" t="s">
        <v>1</v>
      </c>
      <c r="D139" s="11" t="s">
        <v>2</v>
      </c>
      <c r="E139" s="7" t="s">
        <v>17</v>
      </c>
      <c r="F139" s="7" t="s">
        <v>13</v>
      </c>
      <c r="G139" s="13" t="s">
        <v>12</v>
      </c>
      <c r="H139" s="18" t="s">
        <v>10</v>
      </c>
      <c r="I139" s="11" t="s">
        <v>11</v>
      </c>
    </row>
    <row r="140" spans="1:9">
      <c r="A140" s="7">
        <v>325</v>
      </c>
      <c r="B140" s="7">
        <v>1</v>
      </c>
      <c r="C140" s="11" t="str">
        <f>VLOOKUP(A140,Entries!$A$2:$D$152,2,FALSE)</f>
        <v>Roisin Howard</v>
      </c>
      <c r="D140" s="11" t="str">
        <f>VLOOKUP(A140,Entries!$A$2:$D$152,3,FALSE)</f>
        <v>Bandon</v>
      </c>
      <c r="E140" s="7" t="str">
        <f>VLOOKUP(A140,Entries!$A$2:$D$152,4,FALSE)</f>
        <v>F</v>
      </c>
      <c r="F140" s="7" t="s">
        <v>14</v>
      </c>
      <c r="G140" s="6">
        <v>11.11</v>
      </c>
      <c r="H140" s="6">
        <f>(IF(E140="M",59.408*G140-72.187,IF(E140="F",62.899*G140-77.573,"ERROR")))/100</f>
        <v>6.2123488999999994</v>
      </c>
      <c r="I140" s="11" t="str">
        <f>IF(H140&gt;9,"Diamond",IF(H140&gt;7.5,"Platinum",IF(H140&gt;6,"Gold",IF(H140&gt;4.5,"Silver",IF(H140&gt;3,"Bronze","-")))))</f>
        <v>Gold</v>
      </c>
    </row>
    <row r="141" spans="1:9">
      <c r="A141" s="7">
        <v>390</v>
      </c>
      <c r="B141" s="7">
        <v>2</v>
      </c>
      <c r="C141" s="11" t="str">
        <f>VLOOKUP(A141,Entries!$A$2:$D$152,2,FALSE)</f>
        <v>Brian Hayes</v>
      </c>
      <c r="D141" s="11" t="str">
        <f>VLOOKUP(A141,Entries!$A$2:$D$152,3,FALSE)</f>
        <v>Leevale</v>
      </c>
      <c r="E141" s="7" t="str">
        <f>VLOOKUP(A141,Entries!$A$2:$D$152,4,FALSE)</f>
        <v>M</v>
      </c>
      <c r="F141" s="7" t="s">
        <v>14</v>
      </c>
      <c r="G141" s="6">
        <v>10.31</v>
      </c>
      <c r="H141" s="6">
        <f>(IF(E141="M",59.408*G141-72.187,IF(E141="F",62.899*G141-77.573,"ERROR")))/100</f>
        <v>5.4030947999999999</v>
      </c>
      <c r="I141" s="11" t="str">
        <f>IF(H141&gt;9,"Diamond",IF(H141&gt;7.5,"Platinum",IF(H141&gt;6,"Gold",IF(H141&gt;4.5,"Silver",IF(H141&gt;3,"Bronze","-")))))</f>
        <v>Silver</v>
      </c>
    </row>
    <row r="142" spans="1:9">
      <c r="A142" s="7">
        <v>303</v>
      </c>
      <c r="B142" s="7">
        <v>3</v>
      </c>
      <c r="C142" s="11" t="str">
        <f>VLOOKUP(A142,Entries!$A$2:$D$152,2,FALSE)</f>
        <v>Liam O Brien</v>
      </c>
      <c r="D142" s="11" t="str">
        <f>VLOOKUP(A142,Entries!$A$2:$D$152,3,FALSE)</f>
        <v>Togher</v>
      </c>
      <c r="E142" s="7" t="str">
        <f>VLOOKUP(A142,Entries!$A$2:$D$152,4,FALSE)</f>
        <v>M</v>
      </c>
      <c r="F142" s="7" t="s">
        <v>14</v>
      </c>
      <c r="G142" s="6">
        <v>7.81</v>
      </c>
      <c r="H142" s="6">
        <f t="shared" ref="H142" si="32">(IF(E142="M",59.408*G142-72.187,IF(E142="F",62.899*G142-77.573,"ERROR")))/100</f>
        <v>3.9178947999999996</v>
      </c>
      <c r="I142" s="11" t="str">
        <f t="shared" ref="I142" si="33">IF(H142&gt;9,"Diamond",IF(H142&gt;7.5,"Platinum",IF(H142&gt;6,"Gold",IF(H142&gt;4.5,"Silver",IF(H142&gt;3,"Bronze","-")))))</f>
        <v>Bronze</v>
      </c>
    </row>
    <row r="143" spans="1:9">
      <c r="A143" s="4"/>
      <c r="B143" s="4"/>
      <c r="C143" s="9"/>
      <c r="D143" s="9"/>
      <c r="E143" s="4"/>
      <c r="F143" s="4"/>
      <c r="G143" s="14"/>
      <c r="H143" s="14"/>
      <c r="I143" s="9"/>
    </row>
    <row r="144" spans="1:9">
      <c r="B144" s="15" t="s">
        <v>86</v>
      </c>
      <c r="C144" s="10"/>
      <c r="G144" s="19"/>
    </row>
    <row r="145" spans="1:9">
      <c r="A145" s="7" t="s">
        <v>16</v>
      </c>
      <c r="B145" s="7"/>
      <c r="C145" s="11" t="s">
        <v>1</v>
      </c>
      <c r="D145" s="11" t="s">
        <v>2</v>
      </c>
      <c r="E145" s="7" t="s">
        <v>3</v>
      </c>
      <c r="F145" s="7" t="s">
        <v>13</v>
      </c>
      <c r="G145" s="13" t="s">
        <v>12</v>
      </c>
      <c r="H145" s="18" t="s">
        <v>10</v>
      </c>
      <c r="I145" s="11" t="s">
        <v>11</v>
      </c>
    </row>
    <row r="146" spans="1:9">
      <c r="A146" s="7">
        <v>390</v>
      </c>
      <c r="B146" s="7">
        <v>1</v>
      </c>
      <c r="C146" s="11" t="str">
        <f>VLOOKUP(A146,Entries!$A$2:$D$152,2,FALSE)</f>
        <v>Brian Hayes</v>
      </c>
      <c r="D146" s="11" t="str">
        <f>VLOOKUP(A146,Entries!$A$2:$D$152,3,FALSE)</f>
        <v>Leevale</v>
      </c>
      <c r="E146" s="7" t="str">
        <f>VLOOKUP(A146,Entries!$A$2:$D$152,4,FALSE)</f>
        <v>M</v>
      </c>
      <c r="F146" s="7" t="s">
        <v>23</v>
      </c>
      <c r="G146" s="6">
        <v>29.19</v>
      </c>
      <c r="H146" s="6">
        <f>(IF(E146="M",18.641*G146-70.611,IF(E146="F",18.913*G146-72.495,"ERROR")))/100</f>
        <v>4.7351978999999993</v>
      </c>
      <c r="I146" s="11" t="str">
        <f>IF(H146&gt;9,"Diamond",IF(H146&gt;7.5,"Platinum",IF(H146&gt;6,"Gold",IF(H146&gt;4.5,"Silver",IF(H146&gt;3,"Bronze","-")))))</f>
        <v>Silver</v>
      </c>
    </row>
    <row r="147" spans="1:9">
      <c r="A147" s="7">
        <v>327</v>
      </c>
      <c r="B147" s="7">
        <v>2</v>
      </c>
      <c r="C147" s="11" t="str">
        <f>VLOOKUP(A147,Entries!$A$2:$D$152,2,FALSE)</f>
        <v>Sir Aidan Hartnett</v>
      </c>
      <c r="D147" s="11" t="str">
        <f>VLOOKUP(A147,Entries!$A$2:$D$152,3,FALSE)</f>
        <v>Togher</v>
      </c>
      <c r="E147" s="7" t="str">
        <f>VLOOKUP(A147,Entries!$A$2:$D$152,4,FALSE)</f>
        <v>M</v>
      </c>
      <c r="F147" s="7" t="s">
        <v>23</v>
      </c>
      <c r="G147" s="6">
        <v>16.43</v>
      </c>
      <c r="H147" s="6">
        <f>(IF(E147="M",18.641*G147-70.611,IF(E147="F",18.913*G147-72.495,"ERROR")))/100</f>
        <v>2.3566062999999997</v>
      </c>
      <c r="I147" s="11" t="str">
        <f>IF(H147&gt;9,"Diamond",IF(H147&gt;7.5,"Platinum",IF(H147&gt;6,"Gold",IF(H147&gt;4.5,"Silver",IF(H147&gt;3,"Bronze","-")))))</f>
        <v>-</v>
      </c>
    </row>
    <row r="148" spans="1:9">
      <c r="A148" s="4"/>
      <c r="B148" s="4"/>
      <c r="C148" s="9"/>
      <c r="D148" s="9"/>
      <c r="E148" s="4"/>
      <c r="F148" s="4"/>
      <c r="G148" s="14"/>
      <c r="H148" s="14"/>
      <c r="I148" s="9"/>
    </row>
    <row r="149" spans="1:9">
      <c r="A149" s="8"/>
      <c r="B149" s="8"/>
      <c r="E149" s="8"/>
      <c r="F149" s="8"/>
      <c r="G149" s="8"/>
      <c r="H149" s="8"/>
    </row>
    <row r="150" spans="1:9">
      <c r="A150" s="8"/>
      <c r="B150" s="8"/>
      <c r="E150" s="8"/>
      <c r="F150" s="8"/>
      <c r="G150" s="8"/>
      <c r="H150" s="8"/>
    </row>
    <row r="151" spans="1:9">
      <c r="A151" s="8"/>
      <c r="B151" s="8"/>
      <c r="E151" s="8"/>
      <c r="F151" s="8"/>
      <c r="G151" s="8"/>
      <c r="H151" s="8"/>
    </row>
    <row r="152" spans="1:9">
      <c r="A152" s="8"/>
      <c r="B152" s="8"/>
      <c r="E152" s="8"/>
      <c r="F152" s="8"/>
      <c r="G152" s="8"/>
      <c r="H152" s="8"/>
    </row>
    <row r="155" spans="1:9">
      <c r="A155" s="8"/>
      <c r="B155" s="8"/>
      <c r="E155" s="8"/>
      <c r="F155" s="8"/>
      <c r="G155" s="8"/>
      <c r="H155" s="8"/>
    </row>
    <row r="156" spans="1:9">
      <c r="A156" s="8"/>
      <c r="B156" s="8"/>
      <c r="E156" s="8"/>
      <c r="F156" s="8"/>
      <c r="G156" s="8"/>
      <c r="H156" s="8"/>
    </row>
    <row r="157" spans="1:9">
      <c r="A157" s="8"/>
      <c r="B157" s="8"/>
      <c r="E157" s="8"/>
      <c r="F157" s="8"/>
      <c r="G157" s="8"/>
      <c r="H157" s="8"/>
    </row>
    <row r="158" spans="1:9">
      <c r="A158" s="8"/>
      <c r="B158" s="8"/>
      <c r="E158" s="8"/>
      <c r="F158" s="8"/>
      <c r="G158" s="8"/>
      <c r="H158" s="8"/>
    </row>
    <row r="159" spans="1:9">
      <c r="A159" s="8"/>
      <c r="B159" s="8"/>
      <c r="E159" s="8"/>
      <c r="F159" s="8"/>
      <c r="G159" s="8"/>
      <c r="H159" s="8"/>
    </row>
    <row r="160" spans="1:9">
      <c r="A160" s="8"/>
      <c r="B160" s="8"/>
      <c r="E160" s="8"/>
      <c r="F160" s="8"/>
      <c r="G160" s="8"/>
      <c r="H160" s="8"/>
    </row>
    <row r="161" spans="1:9">
      <c r="B161" s="4"/>
      <c r="D161" s="9"/>
      <c r="E161" s="4"/>
      <c r="F161" s="70"/>
      <c r="G161" s="14"/>
      <c r="H161" s="14"/>
      <c r="I161" s="9"/>
    </row>
    <row r="163" spans="1:9">
      <c r="A163" s="8"/>
      <c r="B163" s="8"/>
      <c r="E163" s="8"/>
      <c r="F163" s="8"/>
      <c r="G163" s="8"/>
      <c r="H163" s="8"/>
    </row>
    <row r="164" spans="1:9">
      <c r="A164" s="8"/>
      <c r="B164" s="8"/>
      <c r="E164" s="8"/>
      <c r="F164" s="8"/>
      <c r="G164" s="8"/>
      <c r="H164" s="8"/>
    </row>
    <row r="165" spans="1:9">
      <c r="A165" s="8"/>
      <c r="B165" s="8"/>
      <c r="E165" s="8"/>
      <c r="F165" s="8"/>
      <c r="G165" s="8"/>
      <c r="H165" s="8"/>
    </row>
    <row r="166" spans="1:9">
      <c r="A166" s="8"/>
      <c r="B166" s="8"/>
      <c r="E166" s="8"/>
      <c r="F166" s="8"/>
      <c r="G166" s="8"/>
      <c r="H166" s="8"/>
    </row>
    <row r="167" spans="1:9">
      <c r="A167" s="8"/>
      <c r="B167" s="8"/>
      <c r="E167" s="8"/>
      <c r="F167" s="8"/>
      <c r="G167" s="8"/>
      <c r="H167" s="8"/>
    </row>
    <row r="168" spans="1:9">
      <c r="A168" s="8"/>
      <c r="B168" s="8"/>
      <c r="E168" s="8"/>
      <c r="F168" s="8"/>
      <c r="G168" s="8"/>
      <c r="H168" s="8"/>
    </row>
    <row r="171" spans="1:9">
      <c r="A171" s="8"/>
      <c r="B171" s="8"/>
      <c r="E171" s="8"/>
      <c r="F171" s="8"/>
      <c r="G171" s="8"/>
      <c r="H171" s="8"/>
    </row>
    <row r="172" spans="1:9">
      <c r="A172" s="8"/>
      <c r="B172" s="8"/>
      <c r="E172" s="8"/>
      <c r="F172" s="8"/>
      <c r="G172" s="8"/>
      <c r="H172" s="8"/>
    </row>
    <row r="173" spans="1:9">
      <c r="A173" s="8"/>
      <c r="B173" s="8"/>
      <c r="E173" s="8"/>
      <c r="F173" s="8"/>
      <c r="G173" s="8"/>
      <c r="H173" s="8"/>
    </row>
    <row r="174" spans="1:9">
      <c r="A174" s="8"/>
      <c r="B174" s="8"/>
      <c r="E174" s="8"/>
      <c r="F174" s="8"/>
      <c r="G174" s="8"/>
      <c r="H174" s="8"/>
    </row>
    <row r="175" spans="1:9">
      <c r="A175" s="8"/>
      <c r="B175" s="8"/>
      <c r="E175" s="8"/>
      <c r="F175" s="8"/>
      <c r="G175" s="8"/>
      <c r="H175" s="8"/>
    </row>
  </sheetData>
  <dataConsolidate/>
  <conditionalFormatting sqref="I138:I141 I126:I132">
    <cfRule type="colorScale" priority="50">
      <colorScale>
        <cfvo type="min" val="0"/>
        <cfvo type="max" val="0"/>
        <color rgb="FFFF7128"/>
        <color rgb="FFFFEF9C"/>
      </colorScale>
    </cfRule>
  </conditionalFormatting>
  <conditionalFormatting sqref="I5:I7">
    <cfRule type="colorScale" priority="8">
      <colorScale>
        <cfvo type="min" val="0"/>
        <cfvo type="max" val="0"/>
        <color rgb="FFFF7128"/>
        <color rgb="FFFFEF9C"/>
      </colorScale>
    </cfRule>
  </conditionalFormatting>
  <conditionalFormatting sqref="I1:I4">
    <cfRule type="colorScale" priority="60">
      <colorScale>
        <cfvo type="min" val="0"/>
        <cfvo type="max" val="0"/>
        <color rgb="FFFF7128"/>
        <color rgb="FFFFEF9C"/>
      </colorScale>
    </cfRule>
  </conditionalFormatting>
  <conditionalFormatting sqref="I161">
    <cfRule type="colorScale" priority="3">
      <colorScale>
        <cfvo type="min" val="0"/>
        <cfvo type="max" val="0"/>
        <color rgb="FFFF7128"/>
        <color rgb="FFFFEF9C"/>
      </colorScale>
    </cfRule>
  </conditionalFormatting>
  <conditionalFormatting sqref="I8:I9">
    <cfRule type="colorScale" priority="72">
      <colorScale>
        <cfvo type="min" val="0"/>
        <cfvo type="max" val="0"/>
        <color rgb="FFFF7128"/>
        <color rgb="FFFFEF9C"/>
      </colorScale>
    </cfRule>
  </conditionalFormatting>
  <conditionalFormatting sqref="I133:I137">
    <cfRule type="colorScale" priority="73">
      <colorScale>
        <cfvo type="min" val="0"/>
        <cfvo type="max" val="0"/>
        <color rgb="FFFF7128"/>
        <color rgb="FFFFEF9C"/>
      </colorScale>
    </cfRule>
  </conditionalFormatting>
  <conditionalFormatting sqref="I142:I143">
    <cfRule type="colorScale" priority="74">
      <colorScale>
        <cfvo type="min" val="0"/>
        <cfvo type="max" val="0"/>
        <color rgb="FFFF7128"/>
        <color rgb="FFFFEF9C"/>
      </colorScale>
    </cfRule>
  </conditionalFormatting>
  <pageMargins left="0.75" right="0.75" top="1" bottom="1" header="0.5" footer="0.5"/>
  <pageSetup paperSize="9" scale="90" fitToHeight="0" orientation="portrait" horizontalDpi="300" verticalDpi="300" r:id="rId1"/>
  <headerFooter alignWithMargins="0">
    <oddHeader xml:space="preserve">&amp;C&amp;"-,Bold"&amp;14John Buckley Sports 
Cork County Track and Field League Round 1 (13.05.2015)&amp;R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2:M12"/>
  <sheetViews>
    <sheetView view="pageLayout" zoomScaleNormal="100" workbookViewId="0">
      <selection activeCell="D9" sqref="D9"/>
    </sheetView>
  </sheetViews>
  <sheetFormatPr defaultColWidth="4.28515625" defaultRowHeight="12.75"/>
  <cols>
    <col min="1" max="1" width="4.42578125" bestFit="1" customWidth="1"/>
    <col min="2" max="2" width="3.28515625" bestFit="1" customWidth="1"/>
    <col min="3" max="3" width="17.7109375" bestFit="1" customWidth="1"/>
    <col min="4" max="4" width="18.140625" bestFit="1" customWidth="1"/>
    <col min="6" max="6" width="6.42578125" bestFit="1" customWidth="1"/>
    <col min="7" max="7" width="5" style="26" customWidth="1"/>
    <col min="8" max="8" width="5.85546875" style="26" bestFit="1" customWidth="1"/>
    <col min="9" max="10" width="5.85546875" bestFit="1" customWidth="1"/>
    <col min="11" max="11" width="6.28515625" bestFit="1" customWidth="1"/>
    <col min="12" max="12" width="6.7109375" bestFit="1" customWidth="1"/>
    <col min="13" max="13" width="8.85546875" bestFit="1" customWidth="1"/>
  </cols>
  <sheetData>
    <row r="2" spans="1:13">
      <c r="A2" s="5"/>
      <c r="B2" s="5"/>
      <c r="C2" s="15" t="s">
        <v>84</v>
      </c>
      <c r="D2" s="8"/>
      <c r="E2" s="5"/>
      <c r="F2" s="5"/>
      <c r="G2" s="5"/>
      <c r="H2" s="5"/>
      <c r="I2" s="5"/>
      <c r="J2" s="16"/>
    </row>
    <row r="3" spans="1:13">
      <c r="A3" s="7" t="s">
        <v>16</v>
      </c>
      <c r="B3" s="7"/>
      <c r="C3" s="11" t="s">
        <v>1</v>
      </c>
      <c r="D3" s="11" t="s">
        <v>2</v>
      </c>
      <c r="E3" s="7" t="s">
        <v>17</v>
      </c>
      <c r="F3" s="7" t="s">
        <v>13</v>
      </c>
      <c r="G3" s="7" t="s">
        <v>18</v>
      </c>
      <c r="H3" s="7" t="s">
        <v>19</v>
      </c>
      <c r="I3" s="7" t="s">
        <v>20</v>
      </c>
      <c r="J3" s="7" t="s">
        <v>115</v>
      </c>
      <c r="K3" s="76" t="s">
        <v>116</v>
      </c>
      <c r="L3" s="18" t="s">
        <v>10</v>
      </c>
      <c r="M3" s="11" t="s">
        <v>11</v>
      </c>
    </row>
    <row r="4" spans="1:13">
      <c r="A4" s="7">
        <v>354</v>
      </c>
      <c r="B4" s="7">
        <v>1</v>
      </c>
      <c r="C4" s="11" t="str">
        <f>VLOOKUP(A4,Entries!$A$2:$D$152,2,FALSE)</f>
        <v>Eoin Kelly</v>
      </c>
      <c r="D4" s="11" t="str">
        <f>VLOOKUP(A4,Entries!$A$2:$D$152,3,FALSE)</f>
        <v>St Abbans</v>
      </c>
      <c r="E4" s="7" t="str">
        <f>VLOOKUP(A4,Entries!$A$2:$D$152,4,FALSE)</f>
        <v>M</v>
      </c>
      <c r="F4" s="7" t="s">
        <v>15</v>
      </c>
      <c r="G4" s="6" t="s">
        <v>236</v>
      </c>
      <c r="H4" s="6" t="s">
        <v>236</v>
      </c>
      <c r="I4" s="6" t="s">
        <v>236</v>
      </c>
      <c r="J4" s="77">
        <v>6.42</v>
      </c>
      <c r="K4" s="77">
        <v>6.42</v>
      </c>
      <c r="L4" s="6">
        <f t="shared" ref="L4:L12" si="0">(IF(E4="M",200.49*K4-492.18,IF(E4="F",200.16*K4-255.65,"ERROR")))/100</f>
        <v>7.9496579999999994</v>
      </c>
      <c r="M4" s="11" t="str">
        <f t="shared" ref="M4:M12" si="1">IF(L4&gt;9,"Diamond",IF(L4&gt;7.5,"Platinum",IF(L4&gt;6,"Gold",IF(L4&gt;4.5,"Silver",IF(L4&gt;3,"Bronze","-")))))</f>
        <v>Platinum</v>
      </c>
    </row>
    <row r="5" spans="1:13">
      <c r="A5" s="7">
        <v>355</v>
      </c>
      <c r="B5" s="7">
        <v>2</v>
      </c>
      <c r="C5" s="11" t="str">
        <f>VLOOKUP(A5,Entries!$A$2:$D$152,2,FALSE)</f>
        <v>Sarka Buranska</v>
      </c>
      <c r="D5" s="11" t="str">
        <f>VLOOKUP(A5,Entries!$A$2:$D$152,3,FALSE)</f>
        <v>Leevale</v>
      </c>
      <c r="E5" s="7" t="str">
        <f>VLOOKUP(A5,Entries!$A$2:$D$152,4,FALSE)</f>
        <v>F</v>
      </c>
      <c r="F5" s="7" t="s">
        <v>15</v>
      </c>
      <c r="G5" s="6" t="s">
        <v>236</v>
      </c>
      <c r="H5" s="6" t="s">
        <v>236</v>
      </c>
      <c r="I5" s="6">
        <v>4.91</v>
      </c>
      <c r="J5" s="77">
        <v>5.16</v>
      </c>
      <c r="K5" s="77">
        <v>5.16</v>
      </c>
      <c r="L5" s="6">
        <f t="shared" si="0"/>
        <v>7.7717560000000017</v>
      </c>
      <c r="M5" s="11" t="str">
        <f t="shared" si="1"/>
        <v>Platinum</v>
      </c>
    </row>
    <row r="6" spans="1:13">
      <c r="A6" s="7">
        <v>325</v>
      </c>
      <c r="B6" s="7">
        <v>3</v>
      </c>
      <c r="C6" s="11" t="str">
        <f>VLOOKUP(A6,Entries!$A$2:$D$152,2,FALSE)</f>
        <v>Roisin Howard</v>
      </c>
      <c r="D6" s="11" t="str">
        <f>VLOOKUP(A6,Entries!$A$2:$D$152,3,FALSE)</f>
        <v>Bandon</v>
      </c>
      <c r="E6" s="7" t="str">
        <f>VLOOKUP(A6,Entries!$A$2:$D$152,4,FALSE)</f>
        <v>F</v>
      </c>
      <c r="F6" s="7" t="s">
        <v>15</v>
      </c>
      <c r="G6" s="6">
        <v>4.88</v>
      </c>
      <c r="H6" s="6">
        <v>4.87</v>
      </c>
      <c r="I6" s="77">
        <v>5.01</v>
      </c>
      <c r="J6" s="6" t="s">
        <v>236</v>
      </c>
      <c r="K6" s="77">
        <v>5.01</v>
      </c>
      <c r="L6" s="6">
        <f t="shared" si="0"/>
        <v>7.4715159999999994</v>
      </c>
      <c r="M6" s="11" t="str">
        <f t="shared" si="1"/>
        <v>Gold</v>
      </c>
    </row>
    <row r="7" spans="1:13">
      <c r="A7" s="7">
        <v>387</v>
      </c>
      <c r="B7" s="7">
        <v>4</v>
      </c>
      <c r="C7" s="11" t="str">
        <f>VLOOKUP(A7,Entries!$A$2:$D$152,2,FALSE)</f>
        <v>Hayley Fitzgerald</v>
      </c>
      <c r="D7" s="11" t="str">
        <f>VLOOKUP(A7,Entries!$A$2:$D$152,3,FALSE)</f>
        <v>Belgooly</v>
      </c>
      <c r="E7" s="7" t="str">
        <f>VLOOKUP(A7,Entries!$A$2:$D$152,4,FALSE)</f>
        <v>F</v>
      </c>
      <c r="F7" s="7" t="s">
        <v>15</v>
      </c>
      <c r="G7" s="6" t="s">
        <v>236</v>
      </c>
      <c r="H7" s="6">
        <v>4.3499999999999996</v>
      </c>
      <c r="I7" s="6">
        <v>4.25</v>
      </c>
      <c r="J7" s="77">
        <v>4.55</v>
      </c>
      <c r="K7" s="77">
        <v>4.55</v>
      </c>
      <c r="L7" s="6">
        <f t="shared" si="0"/>
        <v>6.5507799999999996</v>
      </c>
      <c r="M7" s="11" t="str">
        <f t="shared" si="1"/>
        <v>Gold</v>
      </c>
    </row>
    <row r="8" spans="1:13">
      <c r="A8" s="7">
        <v>393</v>
      </c>
      <c r="B8" s="7">
        <v>5</v>
      </c>
      <c r="C8" s="11" t="str">
        <f>VLOOKUP(A8,Entries!$A$2:$D$152,2,FALSE)</f>
        <v>Ciaran Crowley</v>
      </c>
      <c r="D8" s="11" t="str">
        <f>VLOOKUP(A8,Entries!$A$2:$D$152,3,FALSE)</f>
        <v>Old Abbey</v>
      </c>
      <c r="E8" s="7" t="str">
        <f>VLOOKUP(A8,Entries!$A$2:$D$152,4,FALSE)</f>
        <v>M</v>
      </c>
      <c r="F8" s="7" t="s">
        <v>15</v>
      </c>
      <c r="G8" s="6" t="s">
        <v>236</v>
      </c>
      <c r="H8" s="6" t="s">
        <v>236</v>
      </c>
      <c r="I8" s="77">
        <v>5.58</v>
      </c>
      <c r="J8" s="6">
        <v>5.35</v>
      </c>
      <c r="K8" s="77">
        <v>5.58</v>
      </c>
      <c r="L8" s="6">
        <f t="shared" si="0"/>
        <v>6.2655419999999999</v>
      </c>
      <c r="M8" s="11" t="str">
        <f t="shared" si="1"/>
        <v>Gold</v>
      </c>
    </row>
    <row r="9" spans="1:13">
      <c r="A9" s="7">
        <v>395</v>
      </c>
      <c r="B9" s="7">
        <v>6</v>
      </c>
      <c r="C9" s="11" t="str">
        <f>VLOOKUP(A9,Entries!$A$2:$D$152,2,FALSE)</f>
        <v>Lorcan McVeigh</v>
      </c>
      <c r="D9" s="11" t="str">
        <f>VLOOKUP(A9,Entries!$A$2:$D$152,3,FALSE)</f>
        <v>Belgooly</v>
      </c>
      <c r="E9" s="7" t="str">
        <f>VLOOKUP(A9,Entries!$A$2:$D$152,4,FALSE)</f>
        <v>M</v>
      </c>
      <c r="F9" s="7" t="s">
        <v>15</v>
      </c>
      <c r="G9" s="6" t="s">
        <v>236</v>
      </c>
      <c r="H9" s="6">
        <v>4.87</v>
      </c>
      <c r="I9" s="77">
        <v>4.8899999999999997</v>
      </c>
      <c r="J9" s="6">
        <v>4.84</v>
      </c>
      <c r="K9" s="77">
        <v>4.8899999999999997</v>
      </c>
      <c r="L9" s="6">
        <f t="shared" si="0"/>
        <v>4.8821609999999991</v>
      </c>
      <c r="M9" s="11" t="str">
        <f t="shared" si="1"/>
        <v>Silver</v>
      </c>
    </row>
    <row r="10" spans="1:13">
      <c r="A10" s="7">
        <v>317</v>
      </c>
      <c r="B10" s="7">
        <v>7</v>
      </c>
      <c r="C10" s="11" t="str">
        <f>VLOOKUP(A10,Entries!$A$2:$D$152,2,FALSE)</f>
        <v>Brendan Dennehy</v>
      </c>
      <c r="D10" s="11" t="str">
        <f>VLOOKUP(A10,Entries!$A$2:$D$152,3,FALSE)</f>
        <v>Rising Sun</v>
      </c>
      <c r="E10" s="7" t="str">
        <f>VLOOKUP(A10,Entries!$A$2:$D$152,4,FALSE)</f>
        <v>M</v>
      </c>
      <c r="F10" s="7" t="s">
        <v>15</v>
      </c>
      <c r="G10" s="6">
        <v>4.33</v>
      </c>
      <c r="H10" s="6">
        <v>4.21</v>
      </c>
      <c r="I10" s="77">
        <v>4.42</v>
      </c>
      <c r="J10" s="6">
        <v>4.22</v>
      </c>
      <c r="K10" s="77">
        <v>4.42</v>
      </c>
      <c r="L10" s="6">
        <f t="shared" si="0"/>
        <v>3.9398579999999996</v>
      </c>
      <c r="M10" s="11" t="str">
        <f t="shared" si="1"/>
        <v>Bronze</v>
      </c>
    </row>
    <row r="11" spans="1:13">
      <c r="A11" s="7">
        <v>318</v>
      </c>
      <c r="B11" s="7">
        <v>8</v>
      </c>
      <c r="C11" s="11" t="str">
        <f>VLOOKUP(A11,Entries!$A$2:$D$152,2,FALSE)</f>
        <v>Tom O Shea</v>
      </c>
      <c r="D11" s="11" t="str">
        <f>VLOOKUP(A11,Entries!$A$2:$D$152,3,FALSE)</f>
        <v>Liscarroll</v>
      </c>
      <c r="E11" s="7" t="str">
        <f>VLOOKUP(A11,Entries!$A$2:$D$152,4,FALSE)</f>
        <v>M</v>
      </c>
      <c r="F11" s="7" t="s">
        <v>15</v>
      </c>
      <c r="G11" s="6">
        <v>4.0199999999999996</v>
      </c>
      <c r="H11" s="77">
        <v>4.22</v>
      </c>
      <c r="I11" s="6" t="s">
        <v>236</v>
      </c>
      <c r="J11" s="6">
        <v>4.0999999999999996</v>
      </c>
      <c r="K11" s="77">
        <v>4.22</v>
      </c>
      <c r="L11" s="6">
        <f t="shared" si="0"/>
        <v>3.5388780000000004</v>
      </c>
      <c r="M11" s="11" t="str">
        <f t="shared" si="1"/>
        <v>Bronze</v>
      </c>
    </row>
    <row r="12" spans="1:13">
      <c r="A12" s="7">
        <v>315</v>
      </c>
      <c r="B12" s="7">
        <v>9</v>
      </c>
      <c r="C12" s="11" t="str">
        <f>VLOOKUP(A12,Entries!$A$2:$D$152,2,FALSE)</f>
        <v>Con O Donovan</v>
      </c>
      <c r="D12" s="11" t="str">
        <f>VLOOKUP(A12,Entries!$A$2:$D$152,3,FALSE)</f>
        <v>Rising Sun</v>
      </c>
      <c r="E12" s="7" t="str">
        <f>VLOOKUP(A12,Entries!$A$2:$D$152,4,FALSE)</f>
        <v>M</v>
      </c>
      <c r="F12" s="7" t="s">
        <v>15</v>
      </c>
      <c r="G12" s="6">
        <v>2.5099999999999998</v>
      </c>
      <c r="H12" s="6">
        <v>3.09</v>
      </c>
      <c r="I12" s="77">
        <v>3.15</v>
      </c>
      <c r="J12" s="6">
        <v>2.99</v>
      </c>
      <c r="K12" s="77">
        <v>3.15</v>
      </c>
      <c r="L12" s="6">
        <f t="shared" si="0"/>
        <v>1.393635</v>
      </c>
      <c r="M12" s="11" t="str">
        <f t="shared" si="1"/>
        <v>-</v>
      </c>
    </row>
  </sheetData>
  <sortState ref="A3:M12">
    <sortCondition descending="1" ref="L3:L12"/>
  </sortState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&amp;L&amp;"Arial,Bold"&amp;14John Buckley Sports 
Cork CountyTrack and Field League Round 1 (13.05.2015)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P11"/>
  <sheetViews>
    <sheetView view="pageLayout" zoomScaleNormal="100" workbookViewId="0">
      <selection activeCell="G15" sqref="G15"/>
    </sheetView>
  </sheetViews>
  <sheetFormatPr defaultRowHeight="12.75"/>
  <cols>
    <col min="1" max="1" width="4.42578125" bestFit="1" customWidth="1"/>
    <col min="2" max="2" width="3.28515625" bestFit="1" customWidth="1"/>
    <col min="3" max="3" width="17.7109375" bestFit="1" customWidth="1"/>
    <col min="4" max="4" width="18.140625" bestFit="1" customWidth="1"/>
    <col min="6" max="6" width="6.42578125" bestFit="1" customWidth="1"/>
    <col min="7" max="7" width="7.140625" bestFit="1" customWidth="1"/>
    <col min="8" max="8" width="11.42578125" bestFit="1" customWidth="1"/>
    <col min="9" max="9" width="6.7109375" bestFit="1" customWidth="1"/>
    <col min="10" max="10" width="6.7109375" customWidth="1"/>
    <col min="11" max="11" width="11.42578125" bestFit="1" customWidth="1"/>
    <col min="12" max="12" width="6.7109375" bestFit="1" customWidth="1"/>
    <col min="13" max="13" width="11.42578125" bestFit="1" customWidth="1"/>
    <col min="15" max="15" width="6.7109375" bestFit="1" customWidth="1"/>
  </cols>
  <sheetData>
    <row r="2" spans="1:16">
      <c r="A2" s="5"/>
      <c r="B2" s="5"/>
      <c r="C2" s="15" t="s">
        <v>21</v>
      </c>
      <c r="D2" s="8"/>
      <c r="E2" s="5"/>
      <c r="F2" s="5"/>
      <c r="G2" s="5"/>
      <c r="H2" s="5"/>
      <c r="I2" s="5"/>
      <c r="J2" s="5"/>
      <c r="K2" s="5"/>
      <c r="L2" s="5"/>
      <c r="M2" s="5"/>
      <c r="N2" s="16"/>
      <c r="O2" s="17"/>
      <c r="P2" s="8"/>
    </row>
    <row r="3" spans="1:16">
      <c r="A3" s="7" t="s">
        <v>16</v>
      </c>
      <c r="B3" s="7"/>
      <c r="C3" s="11" t="s">
        <v>1</v>
      </c>
      <c r="D3" s="11" t="s">
        <v>2</v>
      </c>
      <c r="E3" s="7" t="s">
        <v>17</v>
      </c>
      <c r="F3" s="7" t="s">
        <v>13</v>
      </c>
      <c r="G3" s="7" t="s">
        <v>18</v>
      </c>
      <c r="H3" s="7" t="s">
        <v>19</v>
      </c>
      <c r="I3" s="7" t="s">
        <v>20</v>
      </c>
      <c r="J3" s="7" t="s">
        <v>115</v>
      </c>
      <c r="K3" s="76" t="s">
        <v>116</v>
      </c>
      <c r="L3" s="18" t="s">
        <v>10</v>
      </c>
      <c r="M3" s="11" t="s">
        <v>11</v>
      </c>
    </row>
    <row r="4" spans="1:16">
      <c r="A4" s="7">
        <v>325</v>
      </c>
      <c r="B4" s="7">
        <v>1</v>
      </c>
      <c r="C4" s="11" t="str">
        <f>VLOOKUP(A4,Entries!$A$2:$D$152,2,FALSE)</f>
        <v>Roisin Howard</v>
      </c>
      <c r="D4" s="11" t="str">
        <f>VLOOKUP(A4,Entries!$A$2:$D$152,3,FALSE)</f>
        <v>Bandon</v>
      </c>
      <c r="E4" s="7" t="str">
        <f>VLOOKUP(A4,Entries!$A$2:$D$152,4,FALSE)</f>
        <v>F</v>
      </c>
      <c r="F4" s="7" t="s">
        <v>14</v>
      </c>
      <c r="G4" s="77">
        <v>11.11</v>
      </c>
      <c r="H4" s="6">
        <v>10.67</v>
      </c>
      <c r="I4" s="7">
        <v>10.45</v>
      </c>
      <c r="J4" s="7">
        <v>10.82</v>
      </c>
      <c r="K4" s="77">
        <v>11.11</v>
      </c>
      <c r="L4" s="6">
        <f>(IF(E4="M",59.408*K4-72.187,IF(E4="F",62.899*K4-77.573,"ERROR")))/100</f>
        <v>6.2123488999999994</v>
      </c>
      <c r="M4" s="11" t="str">
        <f>IF(L4&gt;9,"Diamond",IF(L4&gt;7.5,"Platinum",IF(L4&gt;6,"Gold",IF(L4&gt;4.5,"Silver",IF(L4&gt;3,"Bronze","-")))))</f>
        <v>Gold</v>
      </c>
    </row>
    <row r="5" spans="1:16">
      <c r="A5" s="7">
        <v>390</v>
      </c>
      <c r="B5" s="7">
        <v>2</v>
      </c>
      <c r="C5" s="11" t="str">
        <f>VLOOKUP(A5,Entries!$A$2:$D$152,2,FALSE)</f>
        <v>Brian Hayes</v>
      </c>
      <c r="D5" s="11" t="str">
        <f>VLOOKUP(A5,Entries!$A$2:$D$152,3,FALSE)</f>
        <v>Leevale</v>
      </c>
      <c r="E5" s="7" t="str">
        <f>VLOOKUP(A5,Entries!$A$2:$D$152,4,FALSE)</f>
        <v>M</v>
      </c>
      <c r="F5" s="7" t="s">
        <v>14</v>
      </c>
      <c r="G5" s="22">
        <v>9.51</v>
      </c>
      <c r="H5" s="77">
        <v>10.31</v>
      </c>
      <c r="I5" s="7">
        <v>9.9700000000000006</v>
      </c>
      <c r="J5" s="7" t="s">
        <v>236</v>
      </c>
      <c r="K5" s="77">
        <v>10.31</v>
      </c>
      <c r="L5" s="6">
        <f>(IF(E5="M",59.408*K5-72.187,IF(E5="F",62.899*K5-77.573,"ERROR")))/100</f>
        <v>5.4030947999999999</v>
      </c>
      <c r="M5" s="11" t="str">
        <f>IF(L5&gt;9,"Diamond",IF(L5&gt;7.5,"Platinum",IF(L5&gt;6,"Gold",IF(L5&gt;4.5,"Silver",IF(L5&gt;3,"Bronze","-")))))</f>
        <v>Silver</v>
      </c>
    </row>
    <row r="6" spans="1:16">
      <c r="A6" s="7">
        <v>303</v>
      </c>
      <c r="B6" s="7">
        <v>3</v>
      </c>
      <c r="C6" s="11" t="str">
        <f>VLOOKUP(A6,Entries!$A$2:$D$152,2,FALSE)</f>
        <v>Liam O Brien</v>
      </c>
      <c r="D6" s="11" t="str">
        <f>VLOOKUP(A6,Entries!$A$2:$D$152,3,FALSE)</f>
        <v>Togher</v>
      </c>
      <c r="E6" s="7" t="str">
        <f>VLOOKUP(A6,Entries!$A$2:$D$152,4,FALSE)</f>
        <v>M</v>
      </c>
      <c r="F6" s="7" t="s">
        <v>14</v>
      </c>
      <c r="G6" s="6">
        <v>7.48</v>
      </c>
      <c r="H6" s="6">
        <v>7.66</v>
      </c>
      <c r="I6" s="35">
        <v>7.81</v>
      </c>
      <c r="J6" s="7">
        <v>6.85</v>
      </c>
      <c r="K6" s="77">
        <v>7.81</v>
      </c>
      <c r="L6" s="6">
        <f>(IF(E6="M",59.408*K6-72.187,IF(E6="F",62.899*K6-77.573,"ERROR")))/100</f>
        <v>3.9178947999999996</v>
      </c>
      <c r="M6" s="11" t="str">
        <f>IF(L6&gt;9,"Diamond",IF(L6&gt;7.5,"Platinum",IF(L6&gt;6,"Gold",IF(L6&gt;4.5,"Silver",IF(L6&gt;3,"Bronze","-")))))</f>
        <v>Bronze</v>
      </c>
    </row>
    <row r="7" spans="1:16">
      <c r="A7" s="4"/>
      <c r="B7" s="4"/>
      <c r="C7" s="9"/>
      <c r="D7" s="9"/>
      <c r="E7" s="4"/>
      <c r="F7" s="4"/>
      <c r="G7" s="14"/>
      <c r="H7" s="14"/>
      <c r="I7" s="4"/>
      <c r="J7" s="4"/>
      <c r="K7" s="14"/>
      <c r="L7" s="14"/>
      <c r="M7" s="9"/>
    </row>
    <row r="8" spans="1:16">
      <c r="A8" s="5"/>
      <c r="B8" s="5"/>
      <c r="C8" s="15" t="s">
        <v>111</v>
      </c>
      <c r="D8" s="8"/>
      <c r="E8" s="5"/>
      <c r="F8" s="5"/>
      <c r="G8" s="5"/>
      <c r="H8" s="5"/>
      <c r="I8" s="5"/>
      <c r="J8" s="5"/>
      <c r="K8" s="5"/>
      <c r="L8" s="5"/>
      <c r="M8" s="5"/>
      <c r="N8" s="16"/>
      <c r="O8" s="17"/>
      <c r="P8" s="8"/>
    </row>
    <row r="9" spans="1:16">
      <c r="A9" s="7" t="s">
        <v>16</v>
      </c>
      <c r="B9" s="7"/>
      <c r="C9" s="11" t="s">
        <v>1</v>
      </c>
      <c r="D9" s="11" t="s">
        <v>2</v>
      </c>
      <c r="E9" s="7" t="s">
        <v>17</v>
      </c>
      <c r="F9" s="7" t="s">
        <v>13</v>
      </c>
      <c r="G9" s="7" t="s">
        <v>18</v>
      </c>
      <c r="H9" s="7" t="s">
        <v>19</v>
      </c>
      <c r="I9" s="7" t="s">
        <v>20</v>
      </c>
      <c r="J9" s="7" t="s">
        <v>115</v>
      </c>
      <c r="K9" s="76" t="s">
        <v>116</v>
      </c>
      <c r="L9" s="18" t="s">
        <v>10</v>
      </c>
      <c r="M9" s="11" t="s">
        <v>11</v>
      </c>
    </row>
    <row r="10" spans="1:16">
      <c r="A10" s="7">
        <v>390</v>
      </c>
      <c r="B10" s="7">
        <v>1</v>
      </c>
      <c r="C10" s="11" t="str">
        <f>VLOOKUP(A10,Entries!$A$2:$D$152,2,FALSE)</f>
        <v>Brian Hayes</v>
      </c>
      <c r="D10" s="11" t="str">
        <f>VLOOKUP(A10,Entries!$A$2:$D$152,3,FALSE)</f>
        <v>Leevale</v>
      </c>
      <c r="E10" s="7" t="str">
        <f>VLOOKUP(A10,Entries!$A$2:$D$152,4,FALSE)</f>
        <v>M</v>
      </c>
      <c r="F10" s="7" t="s">
        <v>23</v>
      </c>
      <c r="G10" s="22">
        <v>23.03</v>
      </c>
      <c r="H10" s="6">
        <v>27.38</v>
      </c>
      <c r="I10" s="7">
        <v>24.79</v>
      </c>
      <c r="J10" s="35">
        <v>29.19</v>
      </c>
      <c r="K10" s="77">
        <v>29.19</v>
      </c>
      <c r="L10" s="6">
        <f>(IF(E10="M",18.641*K10-70.611,IF(E10="F",18.913*K10-72.495,"ERROR")))/100</f>
        <v>4.7351978999999993</v>
      </c>
      <c r="M10" s="11" t="str">
        <f>IF(L10&gt;9,"Diamond",IF(L10&gt;7.5,"Platinum",IF(L10&gt;6,"Gold",IF(L10&gt;4.5,"Silver",IF(L10&gt;3,"Bronze","-")))))</f>
        <v>Silver</v>
      </c>
    </row>
    <row r="11" spans="1:16">
      <c r="A11" s="7">
        <v>327</v>
      </c>
      <c r="B11" s="7">
        <v>2</v>
      </c>
      <c r="C11" s="11" t="str">
        <f>VLOOKUP(A11,Entries!$A$2:$D$152,2,FALSE)</f>
        <v>Sir Aidan Hartnett</v>
      </c>
      <c r="D11" s="11" t="str">
        <f>VLOOKUP(A11,Entries!$A$2:$D$152,3,FALSE)</f>
        <v>Togher</v>
      </c>
      <c r="E11" s="7" t="str">
        <f>VLOOKUP(A11,Entries!$A$2:$D$152,4,FALSE)</f>
        <v>M</v>
      </c>
      <c r="F11" s="7" t="s">
        <v>23</v>
      </c>
      <c r="G11" s="6">
        <v>14.26</v>
      </c>
      <c r="H11" s="6">
        <v>15.19</v>
      </c>
      <c r="I11" s="7">
        <v>15.13</v>
      </c>
      <c r="J11" s="35">
        <v>16.43</v>
      </c>
      <c r="K11" s="77">
        <v>16.43</v>
      </c>
      <c r="L11" s="6">
        <f>(IF(E11="M",18.641*K11-70.611,IF(E11="F",18.913*K11-72.495,"ERROR")))/100</f>
        <v>2.3566062999999997</v>
      </c>
      <c r="M11" s="11" t="str">
        <f>IF(L11&gt;9,"Diamond",IF(L11&gt;7.5,"Platinum",IF(L11&gt;6,"Gold",IF(L11&gt;4.5,"Silver",IF(L11&gt;3,"Bronze","-")))))</f>
        <v>-</v>
      </c>
    </row>
  </sheetData>
  <sortState ref="A10:M11">
    <sortCondition descending="1" ref="L10:L11"/>
  </sortState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&amp;L&amp;"Arial,Bold"&amp;14John Buckley Sports 
Cork County Track and Field League Round 1 (13.05.2015)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6"/>
  <sheetViews>
    <sheetView tabSelected="1" view="pageLayout" zoomScaleNormal="100" workbookViewId="0">
      <selection activeCell="E48" sqref="E48:E49"/>
    </sheetView>
  </sheetViews>
  <sheetFormatPr defaultRowHeight="12.75"/>
  <cols>
    <col min="1" max="1" width="9.5703125" style="8" bestFit="1" customWidth="1"/>
    <col min="2" max="2" width="4.42578125" style="5" bestFit="1" customWidth="1"/>
    <col min="3" max="3" width="19.140625" style="8" bestFit="1" customWidth="1"/>
    <col min="4" max="4" width="20.28515625" style="8" bestFit="1" customWidth="1"/>
    <col min="5" max="5" width="10.85546875" style="5" bestFit="1" customWidth="1"/>
    <col min="6" max="6" width="9" style="5" bestFit="1" customWidth="1"/>
    <col min="7" max="7" width="9.42578125" style="16" bestFit="1" customWidth="1"/>
    <col min="8" max="8" width="7.7109375" style="17" bestFit="1" customWidth="1"/>
    <col min="9" max="9" width="8.85546875" style="8" bestFit="1" customWidth="1"/>
    <col min="10" max="16384" width="9.140625" style="8"/>
  </cols>
  <sheetData>
    <row r="1" spans="1:9">
      <c r="A1" s="35" t="s">
        <v>26</v>
      </c>
      <c r="B1" s="35" t="s">
        <v>16</v>
      </c>
      <c r="C1" s="36" t="s">
        <v>1</v>
      </c>
      <c r="D1" s="36" t="s">
        <v>2</v>
      </c>
      <c r="E1" s="35" t="s">
        <v>3</v>
      </c>
      <c r="F1" s="35" t="s">
        <v>13</v>
      </c>
      <c r="G1" s="37" t="s">
        <v>9</v>
      </c>
      <c r="H1" s="38" t="s">
        <v>10</v>
      </c>
      <c r="I1" s="36" t="s">
        <v>11</v>
      </c>
    </row>
    <row r="2" spans="1:9">
      <c r="A2" s="78">
        <v>1</v>
      </c>
      <c r="B2" s="78">
        <v>342</v>
      </c>
      <c r="C2" s="79" t="s">
        <v>171</v>
      </c>
      <c r="D2" s="79" t="s">
        <v>54</v>
      </c>
      <c r="E2" s="78" t="s">
        <v>8</v>
      </c>
      <c r="F2" s="78" t="s">
        <v>107</v>
      </c>
      <c r="G2" s="80">
        <v>3.3650462962962961E-3</v>
      </c>
      <c r="H2" s="81">
        <v>9.7585693216000031</v>
      </c>
      <c r="I2" s="79" t="s">
        <v>240</v>
      </c>
    </row>
    <row r="3" spans="1:9">
      <c r="A3" s="78">
        <v>2</v>
      </c>
      <c r="B3" s="78">
        <v>372</v>
      </c>
      <c r="C3" s="79" t="s">
        <v>234</v>
      </c>
      <c r="D3" s="79" t="s">
        <v>197</v>
      </c>
      <c r="E3" s="78" t="s">
        <v>7</v>
      </c>
      <c r="F3" s="78" t="s">
        <v>22</v>
      </c>
      <c r="G3" s="81">
        <v>14.63</v>
      </c>
      <c r="H3" s="81">
        <v>9.5804373378999976</v>
      </c>
      <c r="I3" s="79" t="s">
        <v>240</v>
      </c>
    </row>
    <row r="4" spans="1:9">
      <c r="A4" s="78">
        <v>3</v>
      </c>
      <c r="B4" s="78">
        <v>366</v>
      </c>
      <c r="C4" s="79" t="s">
        <v>191</v>
      </c>
      <c r="D4" s="79" t="s">
        <v>54</v>
      </c>
      <c r="E4" s="78" t="s">
        <v>8</v>
      </c>
      <c r="F4" s="78" t="s">
        <v>25</v>
      </c>
      <c r="G4" s="81">
        <v>58.32</v>
      </c>
      <c r="H4" s="81">
        <v>9.3323669696000024</v>
      </c>
      <c r="I4" s="79" t="s">
        <v>240</v>
      </c>
    </row>
    <row r="5" spans="1:9">
      <c r="A5" s="78">
        <v>4</v>
      </c>
      <c r="B5" s="78">
        <v>341</v>
      </c>
      <c r="C5" s="79" t="s">
        <v>170</v>
      </c>
      <c r="D5" s="79" t="s">
        <v>54</v>
      </c>
      <c r="E5" s="78" t="s">
        <v>8</v>
      </c>
      <c r="F5" s="78" t="s">
        <v>107</v>
      </c>
      <c r="G5" s="80">
        <v>3.4931712962962959E-3</v>
      </c>
      <c r="H5" s="81">
        <v>9.0238069276000026</v>
      </c>
      <c r="I5" s="79" t="s">
        <v>240</v>
      </c>
    </row>
    <row r="6" spans="1:9">
      <c r="A6" s="82">
        <v>5</v>
      </c>
      <c r="B6" s="82">
        <v>353</v>
      </c>
      <c r="C6" s="83" t="s">
        <v>181</v>
      </c>
      <c r="D6" s="83" t="s">
        <v>54</v>
      </c>
      <c r="E6" s="82" t="s">
        <v>8</v>
      </c>
      <c r="F6" s="82" t="s">
        <v>25</v>
      </c>
      <c r="G6" s="84">
        <v>60.31</v>
      </c>
      <c r="H6" s="84">
        <v>8.7399997294000009</v>
      </c>
      <c r="I6" s="83" t="s">
        <v>241</v>
      </c>
    </row>
    <row r="7" spans="1:9">
      <c r="A7" s="82">
        <v>6</v>
      </c>
      <c r="B7" s="82">
        <v>322</v>
      </c>
      <c r="C7" s="83" t="s">
        <v>152</v>
      </c>
      <c r="D7" s="83" t="s">
        <v>64</v>
      </c>
      <c r="E7" s="82" t="s">
        <v>8</v>
      </c>
      <c r="F7" s="82" t="s">
        <v>107</v>
      </c>
      <c r="G7" s="85">
        <v>3.5690972222222222E-3</v>
      </c>
      <c r="H7" s="84">
        <v>8.601807900399999</v>
      </c>
      <c r="I7" s="83" t="s">
        <v>241</v>
      </c>
    </row>
    <row r="8" spans="1:9">
      <c r="A8" s="82">
        <v>7</v>
      </c>
      <c r="B8" s="82">
        <v>332</v>
      </c>
      <c r="C8" s="83" t="s">
        <v>163</v>
      </c>
      <c r="D8" s="83" t="s">
        <v>117</v>
      </c>
      <c r="E8" s="82" t="s">
        <v>7</v>
      </c>
      <c r="F8" s="82" t="s">
        <v>25</v>
      </c>
      <c r="G8" s="84">
        <v>51.58</v>
      </c>
      <c r="H8" s="84">
        <v>7.9767184428000109</v>
      </c>
      <c r="I8" s="83" t="s">
        <v>241</v>
      </c>
    </row>
    <row r="9" spans="1:9">
      <c r="A9" s="82">
        <v>8</v>
      </c>
      <c r="B9" s="82">
        <v>354</v>
      </c>
      <c r="C9" s="83" t="s">
        <v>182</v>
      </c>
      <c r="D9" s="83" t="s">
        <v>128</v>
      </c>
      <c r="E9" s="82" t="s">
        <v>7</v>
      </c>
      <c r="F9" s="82" t="s">
        <v>15</v>
      </c>
      <c r="G9" s="84">
        <v>6.42</v>
      </c>
      <c r="H9" s="84">
        <v>7.9496579999999994</v>
      </c>
      <c r="I9" s="83" t="s">
        <v>241</v>
      </c>
    </row>
    <row r="10" spans="1:9">
      <c r="A10" s="82">
        <v>9</v>
      </c>
      <c r="B10" s="82">
        <v>351</v>
      </c>
      <c r="C10" s="83" t="s">
        <v>231</v>
      </c>
      <c r="D10" s="83" t="s">
        <v>4</v>
      </c>
      <c r="E10" s="82" t="s">
        <v>8</v>
      </c>
      <c r="F10" s="82" t="s">
        <v>107</v>
      </c>
      <c r="G10" s="85">
        <v>3.7090277777777781E-3</v>
      </c>
      <c r="H10" s="84">
        <v>7.8502243456</v>
      </c>
      <c r="I10" s="83" t="s">
        <v>241</v>
      </c>
    </row>
    <row r="11" spans="1:9">
      <c r="A11" s="82">
        <v>10</v>
      </c>
      <c r="B11" s="82">
        <v>306</v>
      </c>
      <c r="C11" s="83" t="s">
        <v>138</v>
      </c>
      <c r="D11" s="83" t="s">
        <v>54</v>
      </c>
      <c r="E11" s="82" t="s">
        <v>8</v>
      </c>
      <c r="F11" s="82" t="s">
        <v>107</v>
      </c>
      <c r="G11" s="85">
        <v>3.7136574074074073E-3</v>
      </c>
      <c r="H11" s="84">
        <v>7.8259375935999973</v>
      </c>
      <c r="I11" s="83" t="s">
        <v>241</v>
      </c>
    </row>
    <row r="12" spans="1:9">
      <c r="A12" s="82">
        <v>11</v>
      </c>
      <c r="B12" s="82">
        <v>355</v>
      </c>
      <c r="C12" s="83" t="s">
        <v>183</v>
      </c>
      <c r="D12" s="83" t="s">
        <v>54</v>
      </c>
      <c r="E12" s="82" t="s">
        <v>8</v>
      </c>
      <c r="F12" s="82" t="s">
        <v>15</v>
      </c>
      <c r="G12" s="84">
        <v>5.16</v>
      </c>
      <c r="H12" s="84">
        <v>7.7717560000000017</v>
      </c>
      <c r="I12" s="83" t="s">
        <v>241</v>
      </c>
    </row>
    <row r="13" spans="1:9">
      <c r="A13" s="82">
        <v>12</v>
      </c>
      <c r="B13" s="82">
        <v>352</v>
      </c>
      <c r="C13" s="83" t="s">
        <v>180</v>
      </c>
      <c r="D13" s="83" t="s">
        <v>54</v>
      </c>
      <c r="E13" s="82" t="s">
        <v>8</v>
      </c>
      <c r="F13" s="82" t="s">
        <v>107</v>
      </c>
      <c r="G13" s="85">
        <v>3.7459490740740747E-3</v>
      </c>
      <c r="H13" s="84">
        <v>7.6575699100000021</v>
      </c>
      <c r="I13" s="83" t="s">
        <v>241</v>
      </c>
    </row>
    <row r="14" spans="1:9">
      <c r="A14" s="82">
        <v>13</v>
      </c>
      <c r="B14" s="82">
        <v>303</v>
      </c>
      <c r="C14" s="83" t="s">
        <v>134</v>
      </c>
      <c r="D14" s="83" t="s">
        <v>72</v>
      </c>
      <c r="E14" s="82" t="s">
        <v>7</v>
      </c>
      <c r="F14" s="82" t="s">
        <v>25</v>
      </c>
      <c r="G14" s="84">
        <v>52.24</v>
      </c>
      <c r="H14" s="84">
        <v>7.6340828352000063</v>
      </c>
      <c r="I14" s="83" t="s">
        <v>241</v>
      </c>
    </row>
    <row r="15" spans="1:9">
      <c r="A15" s="82">
        <v>14</v>
      </c>
      <c r="B15" s="82">
        <v>326</v>
      </c>
      <c r="C15" s="83" t="s">
        <v>156</v>
      </c>
      <c r="D15" s="83" t="s">
        <v>54</v>
      </c>
      <c r="E15" s="82" t="s">
        <v>7</v>
      </c>
      <c r="F15" s="82" t="s">
        <v>25</v>
      </c>
      <c r="G15" s="84">
        <v>52.3</v>
      </c>
      <c r="H15" s="84">
        <v>7.6033068300000108</v>
      </c>
      <c r="I15" s="83" t="s">
        <v>241</v>
      </c>
    </row>
    <row r="16" spans="1:9">
      <c r="A16" s="71">
        <v>15</v>
      </c>
      <c r="B16" s="71">
        <v>340</v>
      </c>
      <c r="C16" s="86" t="s">
        <v>239</v>
      </c>
      <c r="D16" s="86" t="s">
        <v>4</v>
      </c>
      <c r="E16" s="71" t="s">
        <v>8</v>
      </c>
      <c r="F16" s="71" t="s">
        <v>107</v>
      </c>
      <c r="G16" s="87">
        <v>3.7806712962962963E-3</v>
      </c>
      <c r="H16" s="88">
        <v>7.4785443100000064</v>
      </c>
      <c r="I16" s="86" t="s">
        <v>103</v>
      </c>
    </row>
    <row r="17" spans="1:9">
      <c r="A17" s="71">
        <v>16</v>
      </c>
      <c r="B17" s="71">
        <v>325</v>
      </c>
      <c r="C17" s="86" t="s">
        <v>155</v>
      </c>
      <c r="D17" s="86" t="s">
        <v>32</v>
      </c>
      <c r="E17" s="71" t="s">
        <v>8</v>
      </c>
      <c r="F17" s="71" t="s">
        <v>15</v>
      </c>
      <c r="G17" s="88">
        <v>5.01</v>
      </c>
      <c r="H17" s="88">
        <v>7.4715159999999994</v>
      </c>
      <c r="I17" s="86" t="s">
        <v>103</v>
      </c>
    </row>
    <row r="18" spans="1:9">
      <c r="A18" s="71">
        <v>17</v>
      </c>
      <c r="B18" s="71">
        <v>380</v>
      </c>
      <c r="C18" s="86" t="s">
        <v>205</v>
      </c>
      <c r="D18" s="86" t="s">
        <v>32</v>
      </c>
      <c r="E18" s="71" t="s">
        <v>7</v>
      </c>
      <c r="F18" s="71" t="s">
        <v>25</v>
      </c>
      <c r="G18" s="88">
        <v>53.03</v>
      </c>
      <c r="H18" s="88">
        <v>7.2338406243000097</v>
      </c>
      <c r="I18" s="86" t="s">
        <v>103</v>
      </c>
    </row>
    <row r="19" spans="1:9">
      <c r="A19" s="71">
        <v>18</v>
      </c>
      <c r="B19" s="71">
        <v>325</v>
      </c>
      <c r="C19" s="86" t="s">
        <v>155</v>
      </c>
      <c r="D19" s="86" t="s">
        <v>32</v>
      </c>
      <c r="E19" s="71" t="s">
        <v>8</v>
      </c>
      <c r="F19" s="71" t="s">
        <v>89</v>
      </c>
      <c r="G19" s="88">
        <v>16.84</v>
      </c>
      <c r="H19" s="88">
        <v>7.2150847248000041</v>
      </c>
      <c r="I19" s="86" t="s">
        <v>103</v>
      </c>
    </row>
    <row r="20" spans="1:9">
      <c r="A20" s="71">
        <v>19</v>
      </c>
      <c r="B20" s="71">
        <v>389</v>
      </c>
      <c r="C20" s="86" t="s">
        <v>214</v>
      </c>
      <c r="D20" s="86" t="s">
        <v>48</v>
      </c>
      <c r="E20" s="71" t="s">
        <v>7</v>
      </c>
      <c r="F20" s="71" t="s">
        <v>107</v>
      </c>
      <c r="G20" s="87">
        <v>3.1589120370370369E-3</v>
      </c>
      <c r="H20" s="88">
        <v>7.0803806998999974</v>
      </c>
      <c r="I20" s="86" t="s">
        <v>103</v>
      </c>
    </row>
    <row r="21" spans="1:9">
      <c r="A21" s="71">
        <v>20</v>
      </c>
      <c r="B21" s="71">
        <v>377</v>
      </c>
      <c r="C21" s="86" t="s">
        <v>202</v>
      </c>
      <c r="D21" s="86" t="s">
        <v>78</v>
      </c>
      <c r="E21" s="71" t="s">
        <v>7</v>
      </c>
      <c r="F21" s="71" t="s">
        <v>107</v>
      </c>
      <c r="G21" s="87">
        <v>3.1589120370370369E-3</v>
      </c>
      <c r="H21" s="88">
        <v>7.0803806998999974</v>
      </c>
      <c r="I21" s="86" t="s">
        <v>103</v>
      </c>
    </row>
    <row r="22" spans="1:9">
      <c r="A22" s="71">
        <v>21</v>
      </c>
      <c r="B22" s="71">
        <v>323</v>
      </c>
      <c r="C22" s="86" t="s">
        <v>153</v>
      </c>
      <c r="D22" s="86" t="s">
        <v>72</v>
      </c>
      <c r="E22" s="71" t="s">
        <v>7</v>
      </c>
      <c r="F22" s="71" t="s">
        <v>25</v>
      </c>
      <c r="G22" s="88">
        <v>53.45</v>
      </c>
      <c r="H22" s="88">
        <v>7.0254378675000044</v>
      </c>
      <c r="I22" s="86" t="s">
        <v>103</v>
      </c>
    </row>
    <row r="23" spans="1:9">
      <c r="A23" s="71">
        <v>22</v>
      </c>
      <c r="B23" s="71">
        <v>301</v>
      </c>
      <c r="C23" s="86" t="s">
        <v>132</v>
      </c>
      <c r="D23" s="86" t="s">
        <v>71</v>
      </c>
      <c r="E23" s="71" t="s">
        <v>7</v>
      </c>
      <c r="F23" s="71" t="s">
        <v>25</v>
      </c>
      <c r="G23" s="88">
        <v>53.67</v>
      </c>
      <c r="H23" s="88">
        <v>6.9174892003000057</v>
      </c>
      <c r="I23" s="86" t="s">
        <v>103</v>
      </c>
    </row>
    <row r="24" spans="1:9">
      <c r="A24" s="71">
        <v>23</v>
      </c>
      <c r="B24" s="71">
        <v>305</v>
      </c>
      <c r="C24" s="86" t="s">
        <v>137</v>
      </c>
      <c r="D24" s="86" t="s">
        <v>67</v>
      </c>
      <c r="E24" s="71" t="s">
        <v>7</v>
      </c>
      <c r="F24" s="71" t="s">
        <v>107</v>
      </c>
      <c r="G24" s="87">
        <v>3.1796296296296299E-3</v>
      </c>
      <c r="H24" s="88">
        <v>6.9029293184000018</v>
      </c>
      <c r="I24" s="86" t="s">
        <v>103</v>
      </c>
    </row>
    <row r="25" spans="1:9">
      <c r="A25" s="71">
        <v>24</v>
      </c>
      <c r="B25" s="71">
        <v>348</v>
      </c>
      <c r="C25" s="86" t="s">
        <v>177</v>
      </c>
      <c r="D25" s="86" t="s">
        <v>56</v>
      </c>
      <c r="E25" s="71" t="s">
        <v>8</v>
      </c>
      <c r="F25" s="71" t="s">
        <v>25</v>
      </c>
      <c r="G25" s="88">
        <v>68.16</v>
      </c>
      <c r="H25" s="88">
        <v>6.592831462400004</v>
      </c>
      <c r="I25" s="86" t="s">
        <v>103</v>
      </c>
    </row>
    <row r="26" spans="1:9">
      <c r="A26" s="71">
        <v>25</v>
      </c>
      <c r="B26" s="71">
        <v>304</v>
      </c>
      <c r="C26" s="86" t="s">
        <v>135</v>
      </c>
      <c r="D26" s="86" t="s">
        <v>136</v>
      </c>
      <c r="E26" s="71" t="s">
        <v>7</v>
      </c>
      <c r="F26" s="71" t="s">
        <v>107</v>
      </c>
      <c r="G26" s="87">
        <v>3.2177083333333333E-3</v>
      </c>
      <c r="H26" s="88">
        <v>6.5826419951000021</v>
      </c>
      <c r="I26" s="86" t="s">
        <v>103</v>
      </c>
    </row>
    <row r="27" spans="1:9">
      <c r="A27" s="71">
        <v>26</v>
      </c>
      <c r="B27" s="71">
        <v>379</v>
      </c>
      <c r="C27" s="86" t="s">
        <v>204</v>
      </c>
      <c r="D27" s="86" t="s">
        <v>33</v>
      </c>
      <c r="E27" s="71" t="s">
        <v>7</v>
      </c>
      <c r="F27" s="71" t="s">
        <v>25</v>
      </c>
      <c r="G27" s="88">
        <v>54.41</v>
      </c>
      <c r="H27" s="88">
        <v>6.5605177587000068</v>
      </c>
      <c r="I27" s="86" t="s">
        <v>103</v>
      </c>
    </row>
    <row r="28" spans="1:9">
      <c r="A28" s="71">
        <v>27</v>
      </c>
      <c r="B28" s="71">
        <v>387</v>
      </c>
      <c r="C28" s="86" t="s">
        <v>212</v>
      </c>
      <c r="D28" s="86" t="s">
        <v>35</v>
      </c>
      <c r="E28" s="71" t="s">
        <v>8</v>
      </c>
      <c r="F28" s="71" t="s">
        <v>15</v>
      </c>
      <c r="G28" s="88">
        <v>4.55</v>
      </c>
      <c r="H28" s="88">
        <v>6.5507799999999996</v>
      </c>
      <c r="I28" s="86" t="s">
        <v>103</v>
      </c>
    </row>
    <row r="29" spans="1:9">
      <c r="A29" s="71">
        <v>28</v>
      </c>
      <c r="B29" s="71">
        <v>344</v>
      </c>
      <c r="C29" s="86" t="s">
        <v>173</v>
      </c>
      <c r="D29" s="86" t="s">
        <v>48</v>
      </c>
      <c r="E29" s="71" t="s">
        <v>8</v>
      </c>
      <c r="F29" s="71" t="s">
        <v>107</v>
      </c>
      <c r="G29" s="87">
        <v>4.0072916666666668E-3</v>
      </c>
      <c r="H29" s="88">
        <v>6.3613893963999999</v>
      </c>
      <c r="I29" s="86" t="s">
        <v>103</v>
      </c>
    </row>
    <row r="30" spans="1:9">
      <c r="A30" s="71">
        <v>29</v>
      </c>
      <c r="B30" s="71">
        <v>393</v>
      </c>
      <c r="C30" s="86" t="s">
        <v>218</v>
      </c>
      <c r="D30" s="86" t="s">
        <v>63</v>
      </c>
      <c r="E30" s="71" t="s">
        <v>7</v>
      </c>
      <c r="F30" s="71" t="s">
        <v>15</v>
      </c>
      <c r="G30" s="88">
        <v>5.58</v>
      </c>
      <c r="H30" s="88">
        <v>6.2655419999999999</v>
      </c>
      <c r="I30" s="86" t="s">
        <v>103</v>
      </c>
    </row>
    <row r="31" spans="1:9">
      <c r="A31" s="71">
        <v>30</v>
      </c>
      <c r="B31" s="71">
        <v>325</v>
      </c>
      <c r="C31" s="86" t="s">
        <v>155</v>
      </c>
      <c r="D31" s="86" t="s">
        <v>32</v>
      </c>
      <c r="E31" s="71" t="s">
        <v>8</v>
      </c>
      <c r="F31" s="71" t="s">
        <v>14</v>
      </c>
      <c r="G31" s="88">
        <v>11.11</v>
      </c>
      <c r="H31" s="88">
        <v>6.2123488999999994</v>
      </c>
      <c r="I31" s="86" t="s">
        <v>103</v>
      </c>
    </row>
    <row r="32" spans="1:9">
      <c r="A32" s="71">
        <v>31</v>
      </c>
      <c r="B32" s="71">
        <v>321</v>
      </c>
      <c r="C32" s="86" t="s">
        <v>151</v>
      </c>
      <c r="D32" s="86" t="s">
        <v>70</v>
      </c>
      <c r="E32" s="71" t="s">
        <v>7</v>
      </c>
      <c r="F32" s="71" t="s">
        <v>107</v>
      </c>
      <c r="G32" s="87">
        <v>3.2685185185185191E-3</v>
      </c>
      <c r="H32" s="88">
        <v>6.1671017600000049</v>
      </c>
      <c r="I32" s="86" t="s">
        <v>103</v>
      </c>
    </row>
    <row r="33" spans="1:9">
      <c r="A33" s="71">
        <v>32</v>
      </c>
      <c r="B33" s="71">
        <v>370</v>
      </c>
      <c r="C33" s="86" t="s">
        <v>195</v>
      </c>
      <c r="D33" s="86" t="s">
        <v>75</v>
      </c>
      <c r="E33" s="71" t="s">
        <v>7</v>
      </c>
      <c r="F33" s="71" t="s">
        <v>107</v>
      </c>
      <c r="G33" s="87">
        <v>3.2778935185185185E-3</v>
      </c>
      <c r="H33" s="88">
        <v>6.0919087391000089</v>
      </c>
      <c r="I33" s="86" t="s">
        <v>103</v>
      </c>
    </row>
    <row r="34" spans="1:9">
      <c r="A34" s="71">
        <v>33</v>
      </c>
      <c r="B34" s="71">
        <v>350</v>
      </c>
      <c r="C34" s="86" t="s">
        <v>179</v>
      </c>
      <c r="D34" s="86" t="s">
        <v>56</v>
      </c>
      <c r="E34" s="71" t="s">
        <v>8</v>
      </c>
      <c r="F34" s="71" t="s">
        <v>89</v>
      </c>
      <c r="G34" s="88">
        <v>18.059999999999999</v>
      </c>
      <c r="H34" s="88">
        <v>6.0562697988000034</v>
      </c>
      <c r="I34" s="86" t="s">
        <v>103</v>
      </c>
    </row>
    <row r="35" spans="1:9">
      <c r="A35" s="71">
        <v>34</v>
      </c>
      <c r="B35" s="71">
        <v>371</v>
      </c>
      <c r="C35" s="86" t="s">
        <v>196</v>
      </c>
      <c r="D35" s="86" t="s">
        <v>75</v>
      </c>
      <c r="E35" s="71" t="s">
        <v>7</v>
      </c>
      <c r="F35" s="71" t="s">
        <v>107</v>
      </c>
      <c r="G35" s="87">
        <v>3.2827546296296303E-3</v>
      </c>
      <c r="H35" s="88">
        <v>6.0531010918999888</v>
      </c>
      <c r="I35" s="86" t="s">
        <v>103</v>
      </c>
    </row>
    <row r="36" spans="1:9">
      <c r="A36" s="89">
        <v>35</v>
      </c>
      <c r="B36" s="89">
        <v>367</v>
      </c>
      <c r="C36" s="90" t="s">
        <v>192</v>
      </c>
      <c r="D36" s="90" t="s">
        <v>54</v>
      </c>
      <c r="E36" s="89" t="s">
        <v>7</v>
      </c>
      <c r="F36" s="89" t="s">
        <v>107</v>
      </c>
      <c r="G36" s="91">
        <v>3.3142361111111111E-3</v>
      </c>
      <c r="H36" s="92">
        <v>5.8047731974999985</v>
      </c>
      <c r="I36" s="90" t="s">
        <v>242</v>
      </c>
    </row>
    <row r="37" spans="1:9">
      <c r="A37" s="89">
        <v>36</v>
      </c>
      <c r="B37" s="89">
        <v>302</v>
      </c>
      <c r="C37" s="90" t="s">
        <v>133</v>
      </c>
      <c r="D37" s="90" t="s">
        <v>54</v>
      </c>
      <c r="E37" s="89" t="s">
        <v>7</v>
      </c>
      <c r="F37" s="89" t="s">
        <v>107</v>
      </c>
      <c r="G37" s="91">
        <v>3.3331018518518523E-3</v>
      </c>
      <c r="H37" s="92">
        <v>5.6584478203999966</v>
      </c>
      <c r="I37" s="90" t="s">
        <v>242</v>
      </c>
    </row>
    <row r="38" spans="1:9">
      <c r="A38" s="89">
        <v>37</v>
      </c>
      <c r="B38" s="89">
        <v>362</v>
      </c>
      <c r="C38" s="90" t="s">
        <v>232</v>
      </c>
      <c r="D38" s="90" t="s">
        <v>48</v>
      </c>
      <c r="E38" s="89" t="s">
        <v>8</v>
      </c>
      <c r="F38" s="89" t="s">
        <v>107</v>
      </c>
      <c r="G38" s="91">
        <v>4.1793981481481482E-3</v>
      </c>
      <c r="H38" s="92">
        <v>5.572391360000001</v>
      </c>
      <c r="I38" s="90" t="s">
        <v>242</v>
      </c>
    </row>
    <row r="39" spans="1:9">
      <c r="A39" s="89">
        <v>38</v>
      </c>
      <c r="B39" s="89">
        <v>302</v>
      </c>
      <c r="C39" s="90" t="s">
        <v>133</v>
      </c>
      <c r="D39" s="90" t="s">
        <v>54</v>
      </c>
      <c r="E39" s="89" t="s">
        <v>7</v>
      </c>
      <c r="F39" s="89" t="s">
        <v>25</v>
      </c>
      <c r="G39" s="92">
        <v>56.72</v>
      </c>
      <c r="H39" s="92">
        <v>5.5069695167999999</v>
      </c>
      <c r="I39" s="90" t="s">
        <v>242</v>
      </c>
    </row>
    <row r="40" spans="1:9">
      <c r="A40" s="89">
        <v>39</v>
      </c>
      <c r="B40" s="89">
        <v>390</v>
      </c>
      <c r="C40" s="90" t="s">
        <v>215</v>
      </c>
      <c r="D40" s="90" t="s">
        <v>54</v>
      </c>
      <c r="E40" s="89" t="s">
        <v>7</v>
      </c>
      <c r="F40" s="89" t="s">
        <v>14</v>
      </c>
      <c r="G40" s="92">
        <v>10.31</v>
      </c>
      <c r="H40" s="92">
        <v>5.4030947999999999</v>
      </c>
      <c r="I40" s="90" t="s">
        <v>242</v>
      </c>
    </row>
    <row r="41" spans="1:9">
      <c r="A41" s="89">
        <v>40</v>
      </c>
      <c r="B41" s="89">
        <v>339</v>
      </c>
      <c r="C41" s="90" t="s">
        <v>230</v>
      </c>
      <c r="D41" s="90" t="s">
        <v>117</v>
      </c>
      <c r="E41" s="89" t="s">
        <v>7</v>
      </c>
      <c r="F41" s="89" t="s">
        <v>25</v>
      </c>
      <c r="G41" s="92">
        <v>57.34</v>
      </c>
      <c r="H41" s="92">
        <v>5.239870801199995</v>
      </c>
      <c r="I41" s="90" t="s">
        <v>242</v>
      </c>
    </row>
    <row r="42" spans="1:9">
      <c r="A42" s="89">
        <v>41</v>
      </c>
      <c r="B42" s="89">
        <v>359</v>
      </c>
      <c r="C42" s="90" t="s">
        <v>186</v>
      </c>
      <c r="D42" s="90" t="s">
        <v>66</v>
      </c>
      <c r="E42" s="89" t="s">
        <v>8</v>
      </c>
      <c r="F42" s="89" t="s">
        <v>107</v>
      </c>
      <c r="G42" s="91">
        <v>4.2674768518518513E-3</v>
      </c>
      <c r="H42" s="92">
        <v>5.1884513355999982</v>
      </c>
      <c r="I42" s="90" t="s">
        <v>242</v>
      </c>
    </row>
    <row r="43" spans="1:9">
      <c r="A43" s="89">
        <v>42</v>
      </c>
      <c r="B43" s="89">
        <v>386</v>
      </c>
      <c r="C43" s="90" t="s">
        <v>211</v>
      </c>
      <c r="D43" s="90" t="s">
        <v>35</v>
      </c>
      <c r="E43" s="89" t="s">
        <v>8</v>
      </c>
      <c r="F43" s="89" t="s">
        <v>107</v>
      </c>
      <c r="G43" s="91">
        <v>4.2707175925925924E-3</v>
      </c>
      <c r="H43" s="92">
        <v>5.1745810316000007</v>
      </c>
      <c r="I43" s="90" t="s">
        <v>242</v>
      </c>
    </row>
    <row r="44" spans="1:9">
      <c r="A44" s="89">
        <v>43</v>
      </c>
      <c r="B44" s="89">
        <v>374</v>
      </c>
      <c r="C44" s="90" t="s">
        <v>199</v>
      </c>
      <c r="D44" s="90" t="s">
        <v>69</v>
      </c>
      <c r="E44" s="89" t="s">
        <v>7</v>
      </c>
      <c r="F44" s="89" t="s">
        <v>107</v>
      </c>
      <c r="G44" s="91">
        <v>3.431018518518519E-3</v>
      </c>
      <c r="H44" s="92">
        <v>4.9289540336000028</v>
      </c>
      <c r="I44" s="90" t="s">
        <v>242</v>
      </c>
    </row>
    <row r="45" spans="1:9">
      <c r="A45" s="89">
        <v>44</v>
      </c>
      <c r="B45" s="89">
        <v>395</v>
      </c>
      <c r="C45" s="90" t="s">
        <v>220</v>
      </c>
      <c r="D45" s="90" t="s">
        <v>35</v>
      </c>
      <c r="E45" s="89" t="s">
        <v>7</v>
      </c>
      <c r="F45" s="89" t="s">
        <v>15</v>
      </c>
      <c r="G45" s="92">
        <v>4.8899999999999997</v>
      </c>
      <c r="H45" s="92">
        <v>4.8821609999999991</v>
      </c>
      <c r="I45" s="90" t="s">
        <v>242</v>
      </c>
    </row>
    <row r="46" spans="1:9">
      <c r="A46" s="89">
        <v>45</v>
      </c>
      <c r="B46" s="89">
        <v>358</v>
      </c>
      <c r="C46" s="90" t="s">
        <v>185</v>
      </c>
      <c r="D46" s="90" t="s">
        <v>72</v>
      </c>
      <c r="E46" s="89" t="s">
        <v>8</v>
      </c>
      <c r="F46" s="89" t="s">
        <v>107</v>
      </c>
      <c r="G46" s="91">
        <v>4.3518518518518515E-3</v>
      </c>
      <c r="H46" s="92">
        <v>4.8332560000000013</v>
      </c>
      <c r="I46" s="90" t="s">
        <v>242</v>
      </c>
    </row>
    <row r="47" spans="1:9">
      <c r="A47" s="89">
        <v>46</v>
      </c>
      <c r="B47" s="89">
        <v>307</v>
      </c>
      <c r="C47" s="90" t="s">
        <v>139</v>
      </c>
      <c r="D47" s="90" t="s">
        <v>54</v>
      </c>
      <c r="E47" s="89" t="s">
        <v>7</v>
      </c>
      <c r="F47" s="89" t="s">
        <v>107</v>
      </c>
      <c r="G47" s="91">
        <v>3.4527777777777773E-3</v>
      </c>
      <c r="H47" s="92">
        <v>4.7736674624000077</v>
      </c>
      <c r="I47" s="90" t="s">
        <v>242</v>
      </c>
    </row>
    <row r="48" spans="1:9">
      <c r="A48" s="89">
        <v>47</v>
      </c>
      <c r="B48" s="89">
        <v>390</v>
      </c>
      <c r="C48" s="90" t="s">
        <v>215</v>
      </c>
      <c r="D48" s="90" t="s">
        <v>54</v>
      </c>
      <c r="E48" s="89" t="s">
        <v>7</v>
      </c>
      <c r="F48" s="89" t="s">
        <v>23</v>
      </c>
      <c r="G48" s="92">
        <v>29.19</v>
      </c>
      <c r="H48" s="92">
        <v>4.7351978999999993</v>
      </c>
      <c r="I48" s="90" t="s">
        <v>242</v>
      </c>
    </row>
    <row r="49" spans="1:9">
      <c r="A49" s="89">
        <v>48</v>
      </c>
      <c r="B49" s="89">
        <v>363</v>
      </c>
      <c r="C49" s="90" t="s">
        <v>188</v>
      </c>
      <c r="D49" s="90" t="s">
        <v>48</v>
      </c>
      <c r="E49" s="89" t="s">
        <v>8</v>
      </c>
      <c r="F49" s="89" t="s">
        <v>107</v>
      </c>
      <c r="G49" s="91">
        <v>4.3866898148148146E-3</v>
      </c>
      <c r="H49" s="92">
        <v>4.6901941915999945</v>
      </c>
      <c r="I49" s="90" t="s">
        <v>242</v>
      </c>
    </row>
    <row r="50" spans="1:9">
      <c r="A50" s="89">
        <v>49</v>
      </c>
      <c r="B50" s="89">
        <v>309</v>
      </c>
      <c r="C50" s="90" t="s">
        <v>141</v>
      </c>
      <c r="D50" s="90" t="s">
        <v>77</v>
      </c>
      <c r="E50" s="89" t="s">
        <v>7</v>
      </c>
      <c r="F50" s="89" t="s">
        <v>107</v>
      </c>
      <c r="G50" s="91">
        <v>3.4708333333333331E-3</v>
      </c>
      <c r="H50" s="92">
        <v>4.6466962544000125</v>
      </c>
      <c r="I50" s="90" t="s">
        <v>242</v>
      </c>
    </row>
    <row r="51" spans="1:9">
      <c r="A51" s="89">
        <v>50</v>
      </c>
      <c r="B51" s="89">
        <v>312</v>
      </c>
      <c r="C51" s="90" t="s">
        <v>144</v>
      </c>
      <c r="D51" s="90" t="s">
        <v>77</v>
      </c>
      <c r="E51" s="89" t="s">
        <v>7</v>
      </c>
      <c r="F51" s="89" t="s">
        <v>25</v>
      </c>
      <c r="G51" s="92">
        <v>58.98</v>
      </c>
      <c r="H51" s="92">
        <v>4.5653267308000069</v>
      </c>
      <c r="I51" s="90" t="s">
        <v>242</v>
      </c>
    </row>
    <row r="52" spans="1:9">
      <c r="A52" s="93">
        <v>51</v>
      </c>
      <c r="B52" s="93">
        <v>378</v>
      </c>
      <c r="C52" s="94" t="s">
        <v>203</v>
      </c>
      <c r="D52" s="94" t="s">
        <v>59</v>
      </c>
      <c r="E52" s="93" t="s">
        <v>8</v>
      </c>
      <c r="F52" s="93" t="s">
        <v>107</v>
      </c>
      <c r="G52" s="95">
        <v>4.4351851851851852E-3</v>
      </c>
      <c r="H52" s="96">
        <v>4.4945478400000045</v>
      </c>
      <c r="I52" s="94" t="s">
        <v>243</v>
      </c>
    </row>
    <row r="53" spans="1:9">
      <c r="A53" s="93">
        <v>52</v>
      </c>
      <c r="B53" s="93">
        <v>356</v>
      </c>
      <c r="C53" s="94" t="s">
        <v>184</v>
      </c>
      <c r="D53" s="94" t="s">
        <v>69</v>
      </c>
      <c r="E53" s="93" t="s">
        <v>7</v>
      </c>
      <c r="F53" s="93" t="s">
        <v>107</v>
      </c>
      <c r="G53" s="95">
        <v>3.4976851851851853E-3</v>
      </c>
      <c r="H53" s="96">
        <v>4.4610268399999953</v>
      </c>
      <c r="I53" s="94" t="s">
        <v>243</v>
      </c>
    </row>
    <row r="54" spans="1:9">
      <c r="A54" s="93">
        <v>53</v>
      </c>
      <c r="B54" s="93">
        <v>382</v>
      </c>
      <c r="C54" s="94" t="s">
        <v>207</v>
      </c>
      <c r="D54" s="94" t="s">
        <v>69</v>
      </c>
      <c r="E54" s="93" t="s">
        <v>8</v>
      </c>
      <c r="F54" s="93" t="s">
        <v>107</v>
      </c>
      <c r="G54" s="95">
        <v>4.4509259259259259E-3</v>
      </c>
      <c r="H54" s="96">
        <v>4.4319200576000046</v>
      </c>
      <c r="I54" s="94" t="s">
        <v>243</v>
      </c>
    </row>
    <row r="55" spans="1:9">
      <c r="A55" s="93">
        <v>54</v>
      </c>
      <c r="B55" s="93">
        <v>330</v>
      </c>
      <c r="C55" s="94" t="s">
        <v>160</v>
      </c>
      <c r="D55" s="94" t="s">
        <v>161</v>
      </c>
      <c r="E55" s="93" t="s">
        <v>7</v>
      </c>
      <c r="F55" s="93" t="s">
        <v>107</v>
      </c>
      <c r="G55" s="95">
        <v>3.5071759259259262E-3</v>
      </c>
      <c r="H55" s="96">
        <v>4.3963060604000024</v>
      </c>
      <c r="I55" s="94" t="s">
        <v>243</v>
      </c>
    </row>
    <row r="56" spans="1:9">
      <c r="A56" s="93">
        <v>55</v>
      </c>
      <c r="B56" s="93">
        <v>316</v>
      </c>
      <c r="C56" s="94" t="s">
        <v>148</v>
      </c>
      <c r="D56" s="94" t="s">
        <v>39</v>
      </c>
      <c r="E56" s="93" t="s">
        <v>7</v>
      </c>
      <c r="F56" s="93" t="s">
        <v>107</v>
      </c>
      <c r="G56" s="95">
        <v>3.5143518518518523E-3</v>
      </c>
      <c r="H56" s="96">
        <v>4.3476842096000112</v>
      </c>
      <c r="I56" s="94" t="s">
        <v>243</v>
      </c>
    </row>
    <row r="57" spans="1:9">
      <c r="A57" s="93">
        <v>56</v>
      </c>
      <c r="B57" s="93">
        <v>314</v>
      </c>
      <c r="C57" s="94" t="s">
        <v>145</v>
      </c>
      <c r="D57" s="94" t="s">
        <v>146</v>
      </c>
      <c r="E57" s="93" t="s">
        <v>7</v>
      </c>
      <c r="F57" s="93" t="s">
        <v>107</v>
      </c>
      <c r="G57" s="95">
        <v>3.5172453703703702E-3</v>
      </c>
      <c r="H57" s="96">
        <v>4.3281549670999997</v>
      </c>
      <c r="I57" s="94" t="s">
        <v>243</v>
      </c>
    </row>
    <row r="58" spans="1:9">
      <c r="A58" s="93">
        <v>57</v>
      </c>
      <c r="B58" s="93">
        <v>338</v>
      </c>
      <c r="C58" s="94" t="s">
        <v>169</v>
      </c>
      <c r="D58" s="94" t="s">
        <v>69</v>
      </c>
      <c r="E58" s="93" t="s">
        <v>8</v>
      </c>
      <c r="F58" s="93" t="s">
        <v>107</v>
      </c>
      <c r="G58" s="95">
        <v>4.4775462962962963E-3</v>
      </c>
      <c r="H58" s="96">
        <v>4.3269819136000027</v>
      </c>
      <c r="I58" s="94" t="s">
        <v>243</v>
      </c>
    </row>
    <row r="59" spans="1:9">
      <c r="A59" s="93">
        <v>58</v>
      </c>
      <c r="B59" s="93">
        <v>317</v>
      </c>
      <c r="C59" s="94" t="s">
        <v>237</v>
      </c>
      <c r="D59" s="94" t="s">
        <v>65</v>
      </c>
      <c r="E59" s="93" t="s">
        <v>7</v>
      </c>
      <c r="F59" s="93" t="s">
        <v>15</v>
      </c>
      <c r="G59" s="96">
        <v>4.42</v>
      </c>
      <c r="H59" s="96">
        <v>3.9398579999999996</v>
      </c>
      <c r="I59" s="94" t="s">
        <v>243</v>
      </c>
    </row>
    <row r="60" spans="1:9">
      <c r="A60" s="93">
        <v>59</v>
      </c>
      <c r="B60" s="93">
        <v>345</v>
      </c>
      <c r="C60" s="94" t="s">
        <v>174</v>
      </c>
      <c r="D60" s="94" t="s">
        <v>69</v>
      </c>
      <c r="E60" s="93" t="s">
        <v>8</v>
      </c>
      <c r="F60" s="93" t="s">
        <v>107</v>
      </c>
      <c r="G60" s="95">
        <v>4.5810185185185181E-3</v>
      </c>
      <c r="H60" s="96">
        <v>3.9307482400000024</v>
      </c>
      <c r="I60" s="94" t="s">
        <v>243</v>
      </c>
    </row>
    <row r="61" spans="1:9">
      <c r="A61" s="93">
        <v>60</v>
      </c>
      <c r="B61" s="93">
        <v>303</v>
      </c>
      <c r="C61" s="94" t="s">
        <v>134</v>
      </c>
      <c r="D61" s="94" t="s">
        <v>72</v>
      </c>
      <c r="E61" s="93" t="s">
        <v>7</v>
      </c>
      <c r="F61" s="93" t="s">
        <v>14</v>
      </c>
      <c r="G61" s="96">
        <v>7.81</v>
      </c>
      <c r="H61" s="96">
        <v>3.9178947999999996</v>
      </c>
      <c r="I61" s="94" t="s">
        <v>243</v>
      </c>
    </row>
    <row r="62" spans="1:9">
      <c r="A62" s="93">
        <v>61</v>
      </c>
      <c r="B62" s="93">
        <v>388</v>
      </c>
      <c r="C62" s="94" t="s">
        <v>213</v>
      </c>
      <c r="D62" s="94" t="s">
        <v>47</v>
      </c>
      <c r="E62" s="93" t="s">
        <v>7</v>
      </c>
      <c r="F62" s="93" t="s">
        <v>107</v>
      </c>
      <c r="G62" s="95">
        <v>3.5814814814814819E-3</v>
      </c>
      <c r="H62" s="96">
        <v>3.9059044736000033</v>
      </c>
      <c r="I62" s="94" t="s">
        <v>243</v>
      </c>
    </row>
    <row r="63" spans="1:9">
      <c r="A63" s="93">
        <v>62</v>
      </c>
      <c r="B63" s="93">
        <v>361</v>
      </c>
      <c r="C63" s="94" t="s">
        <v>225</v>
      </c>
      <c r="D63" s="94" t="s">
        <v>78</v>
      </c>
      <c r="E63" s="93" t="s">
        <v>8</v>
      </c>
      <c r="F63" s="93" t="s">
        <v>107</v>
      </c>
      <c r="G63" s="95">
        <v>4.5973379629629637E-3</v>
      </c>
      <c r="H63" s="96">
        <v>3.8699478556000031</v>
      </c>
      <c r="I63" s="94" t="s">
        <v>243</v>
      </c>
    </row>
    <row r="64" spans="1:9">
      <c r="A64" s="93">
        <v>63</v>
      </c>
      <c r="B64" s="93">
        <v>385</v>
      </c>
      <c r="C64" s="94" t="s">
        <v>210</v>
      </c>
      <c r="D64" s="94" t="s">
        <v>35</v>
      </c>
      <c r="E64" s="93" t="s">
        <v>8</v>
      </c>
      <c r="F64" s="93" t="s">
        <v>107</v>
      </c>
      <c r="G64" s="95">
        <v>4.6052083333333335E-3</v>
      </c>
      <c r="H64" s="96">
        <v>3.8407905435999963</v>
      </c>
      <c r="I64" s="94" t="s">
        <v>243</v>
      </c>
    </row>
    <row r="65" spans="1:9">
      <c r="A65" s="93">
        <v>64</v>
      </c>
      <c r="B65" s="93">
        <v>313</v>
      </c>
      <c r="C65" s="94" t="s">
        <v>229</v>
      </c>
      <c r="D65" s="94" t="s">
        <v>66</v>
      </c>
      <c r="E65" s="93" t="s">
        <v>7</v>
      </c>
      <c r="F65" s="93" t="s">
        <v>25</v>
      </c>
      <c r="G65" s="96">
        <v>60.91</v>
      </c>
      <c r="H65" s="96">
        <v>3.8309444187000192</v>
      </c>
      <c r="I65" s="94" t="s">
        <v>243</v>
      </c>
    </row>
    <row r="66" spans="1:9">
      <c r="A66" s="93">
        <v>65</v>
      </c>
      <c r="B66" s="93">
        <v>349</v>
      </c>
      <c r="C66" s="94" t="s">
        <v>178</v>
      </c>
      <c r="D66" s="94" t="s">
        <v>59</v>
      </c>
      <c r="E66" s="93" t="s">
        <v>7</v>
      </c>
      <c r="F66" s="93" t="s">
        <v>107</v>
      </c>
      <c r="G66" s="95">
        <v>3.6032407407407406E-3</v>
      </c>
      <c r="H66" s="96">
        <v>3.7677747823999925</v>
      </c>
      <c r="I66" s="94" t="s">
        <v>243</v>
      </c>
    </row>
    <row r="67" spans="1:9">
      <c r="A67" s="93">
        <v>66</v>
      </c>
      <c r="B67" s="93">
        <v>320</v>
      </c>
      <c r="C67" s="94" t="s">
        <v>150</v>
      </c>
      <c r="D67" s="94" t="s">
        <v>69</v>
      </c>
      <c r="E67" s="93" t="s">
        <v>7</v>
      </c>
      <c r="F67" s="93" t="s">
        <v>107</v>
      </c>
      <c r="G67" s="95">
        <v>3.6065972222222224E-3</v>
      </c>
      <c r="H67" s="96">
        <v>3.7466884270999983</v>
      </c>
      <c r="I67" s="94" t="s">
        <v>243</v>
      </c>
    </row>
    <row r="68" spans="1:9">
      <c r="A68" s="93">
        <v>67</v>
      </c>
      <c r="B68" s="93">
        <v>318</v>
      </c>
      <c r="C68" s="94" t="s">
        <v>149</v>
      </c>
      <c r="D68" s="94" t="s">
        <v>56</v>
      </c>
      <c r="E68" s="93" t="s">
        <v>7</v>
      </c>
      <c r="F68" s="93" t="s">
        <v>15</v>
      </c>
      <c r="G68" s="96">
        <v>4.22</v>
      </c>
      <c r="H68" s="96">
        <v>3.5388780000000004</v>
      </c>
      <c r="I68" s="94" t="s">
        <v>243</v>
      </c>
    </row>
    <row r="69" spans="1:9">
      <c r="A69" s="93">
        <v>68</v>
      </c>
      <c r="B69" s="93">
        <v>376</v>
      </c>
      <c r="C69" s="94" t="s">
        <v>201</v>
      </c>
      <c r="D69" s="94" t="s">
        <v>78</v>
      </c>
      <c r="E69" s="93" t="s">
        <v>7</v>
      </c>
      <c r="F69" s="93" t="s">
        <v>107</v>
      </c>
      <c r="G69" s="95">
        <v>3.6460648148148151E-3</v>
      </c>
      <c r="H69" s="96">
        <v>3.503170540400006</v>
      </c>
      <c r="I69" s="94" t="s">
        <v>243</v>
      </c>
    </row>
    <row r="70" spans="1:9">
      <c r="A70" s="93">
        <v>69</v>
      </c>
      <c r="B70" s="93">
        <v>373</v>
      </c>
      <c r="C70" s="94" t="s">
        <v>198</v>
      </c>
      <c r="D70" s="94" t="s">
        <v>72</v>
      </c>
      <c r="E70" s="93" t="s">
        <v>7</v>
      </c>
      <c r="F70" s="93" t="s">
        <v>107</v>
      </c>
      <c r="G70" s="95">
        <v>3.6496527777777777E-3</v>
      </c>
      <c r="H70" s="96">
        <v>3.4814373238999998</v>
      </c>
      <c r="I70" s="94" t="s">
        <v>243</v>
      </c>
    </row>
    <row r="71" spans="1:9">
      <c r="A71" s="93">
        <v>70</v>
      </c>
      <c r="B71" s="93">
        <v>368</v>
      </c>
      <c r="C71" s="94" t="s">
        <v>193</v>
      </c>
      <c r="D71" s="94" t="s">
        <v>69</v>
      </c>
      <c r="E71" s="93" t="s">
        <v>7</v>
      </c>
      <c r="F71" s="93" t="s">
        <v>107</v>
      </c>
      <c r="G71" s="95">
        <v>3.6531250000000001E-3</v>
      </c>
      <c r="H71" s="96">
        <v>3.4604694119000126</v>
      </c>
      <c r="I71" s="94" t="s">
        <v>243</v>
      </c>
    </row>
    <row r="72" spans="1:9">
      <c r="A72" s="93">
        <v>71</v>
      </c>
      <c r="B72" s="93">
        <v>312</v>
      </c>
      <c r="C72" s="94" t="s">
        <v>144</v>
      </c>
      <c r="D72" s="94" t="s">
        <v>77</v>
      </c>
      <c r="E72" s="93" t="s">
        <v>7</v>
      </c>
      <c r="F72" s="93" t="s">
        <v>107</v>
      </c>
      <c r="G72" s="95">
        <v>3.6736111111111114E-3</v>
      </c>
      <c r="H72" s="96">
        <v>3.3380447600000025</v>
      </c>
      <c r="I72" s="94" t="s">
        <v>243</v>
      </c>
    </row>
    <row r="73" spans="1:9">
      <c r="A73" s="93">
        <v>72</v>
      </c>
      <c r="B73" s="93">
        <v>311</v>
      </c>
      <c r="C73" s="94" t="s">
        <v>143</v>
      </c>
      <c r="D73" s="94" t="s">
        <v>69</v>
      </c>
      <c r="E73" s="93" t="s">
        <v>7</v>
      </c>
      <c r="F73" s="93" t="s">
        <v>107</v>
      </c>
      <c r="G73" s="95">
        <v>3.6953703703703701E-3</v>
      </c>
      <c r="H73" s="96">
        <v>3.2104203584000062</v>
      </c>
      <c r="I73" s="94" t="s">
        <v>243</v>
      </c>
    </row>
    <row r="74" spans="1:9">
      <c r="A74" s="93">
        <v>73</v>
      </c>
      <c r="B74" s="93">
        <v>397</v>
      </c>
      <c r="C74" s="94" t="s">
        <v>222</v>
      </c>
      <c r="D74" s="94" t="s">
        <v>39</v>
      </c>
      <c r="E74" s="93" t="s">
        <v>7</v>
      </c>
      <c r="F74" s="93" t="s">
        <v>107</v>
      </c>
      <c r="G74" s="95">
        <v>3.7057870370370369E-3</v>
      </c>
      <c r="H74" s="96">
        <v>3.1502017724000053</v>
      </c>
      <c r="I74" s="94" t="s">
        <v>243</v>
      </c>
    </row>
    <row r="75" spans="1:9">
      <c r="A75" s="7">
        <v>74</v>
      </c>
      <c r="B75" s="7">
        <v>310</v>
      </c>
      <c r="C75" s="11" t="s">
        <v>142</v>
      </c>
      <c r="D75" s="11" t="s">
        <v>69</v>
      </c>
      <c r="E75" s="7" t="s">
        <v>7</v>
      </c>
      <c r="F75" s="7" t="s">
        <v>107</v>
      </c>
      <c r="G75" s="21">
        <v>3.7554398148148152E-3</v>
      </c>
      <c r="H75" s="6">
        <v>2.870974895899999</v>
      </c>
      <c r="I75" s="11" t="s">
        <v>110</v>
      </c>
    </row>
    <row r="76" spans="1:9">
      <c r="A76" s="7">
        <v>75</v>
      </c>
      <c r="B76" s="7">
        <v>318</v>
      </c>
      <c r="C76" s="11" t="s">
        <v>149</v>
      </c>
      <c r="D76" s="11" t="s">
        <v>56</v>
      </c>
      <c r="E76" s="7" t="s">
        <v>7</v>
      </c>
      <c r="F76" s="7" t="s">
        <v>25</v>
      </c>
      <c r="G76" s="6">
        <v>63.91</v>
      </c>
      <c r="H76" s="6">
        <v>2.8170108387000075</v>
      </c>
      <c r="I76" s="11" t="s">
        <v>110</v>
      </c>
    </row>
    <row r="77" spans="1:9">
      <c r="A77" s="7">
        <v>76</v>
      </c>
      <c r="B77" s="7">
        <v>364</v>
      </c>
      <c r="C77" s="11" t="s">
        <v>189</v>
      </c>
      <c r="D77" s="11" t="s">
        <v>47</v>
      </c>
      <c r="E77" s="7" t="s">
        <v>7</v>
      </c>
      <c r="F77" s="7" t="s">
        <v>107</v>
      </c>
      <c r="G77" s="21">
        <v>3.7658564814814811E-3</v>
      </c>
      <c r="H77" s="6">
        <v>2.8140353519000016</v>
      </c>
      <c r="I77" s="11" t="s">
        <v>110</v>
      </c>
    </row>
    <row r="78" spans="1:9">
      <c r="A78" s="7">
        <v>77</v>
      </c>
      <c r="B78" s="7">
        <v>319</v>
      </c>
      <c r="C78" s="11" t="s">
        <v>228</v>
      </c>
      <c r="D78" s="11" t="s">
        <v>69</v>
      </c>
      <c r="E78" s="7" t="s">
        <v>7</v>
      </c>
      <c r="F78" s="7" t="s">
        <v>107</v>
      </c>
      <c r="G78" s="21">
        <v>3.771759259259259E-3</v>
      </c>
      <c r="H78" s="6">
        <v>2.7820220144000087</v>
      </c>
      <c r="I78" s="11" t="s">
        <v>110</v>
      </c>
    </row>
    <row r="79" spans="1:9">
      <c r="A79" s="7">
        <v>78</v>
      </c>
      <c r="B79" s="7">
        <v>308</v>
      </c>
      <c r="C79" s="11" t="s">
        <v>140</v>
      </c>
      <c r="D79" s="11" t="s">
        <v>112</v>
      </c>
      <c r="E79" s="7" t="s">
        <v>7</v>
      </c>
      <c r="F79" s="7" t="s">
        <v>107</v>
      </c>
      <c r="G79" s="21">
        <v>3.7800925925925923E-3</v>
      </c>
      <c r="H79" s="6">
        <v>2.7371375600000101</v>
      </c>
      <c r="I79" s="11" t="s">
        <v>110</v>
      </c>
    </row>
    <row r="80" spans="1:9">
      <c r="A80" s="7">
        <v>79</v>
      </c>
      <c r="B80" s="7">
        <v>383</v>
      </c>
      <c r="C80" s="11" t="s">
        <v>208</v>
      </c>
      <c r="D80" s="11" t="s">
        <v>69</v>
      </c>
      <c r="E80" s="7" t="s">
        <v>8</v>
      </c>
      <c r="F80" s="7" t="s">
        <v>107</v>
      </c>
      <c r="G80" s="21">
        <v>4.9575231481481484E-3</v>
      </c>
      <c r="H80" s="6">
        <v>2.6454580123999949</v>
      </c>
      <c r="I80" s="11" t="s">
        <v>110</v>
      </c>
    </row>
    <row r="81" spans="1:9">
      <c r="A81" s="7">
        <v>80</v>
      </c>
      <c r="B81" s="7">
        <v>327</v>
      </c>
      <c r="C81" s="11" t="s">
        <v>157</v>
      </c>
      <c r="D81" s="11" t="s">
        <v>72</v>
      </c>
      <c r="E81" s="7" t="s">
        <v>7</v>
      </c>
      <c r="F81" s="7" t="s">
        <v>23</v>
      </c>
      <c r="G81" s="6">
        <v>16.43</v>
      </c>
      <c r="H81" s="6">
        <v>2.3566062999999997</v>
      </c>
      <c r="I81" s="11" t="s">
        <v>110</v>
      </c>
    </row>
    <row r="82" spans="1:9">
      <c r="A82" s="7">
        <v>81</v>
      </c>
      <c r="B82" s="7">
        <v>343</v>
      </c>
      <c r="C82" s="11" t="s">
        <v>172</v>
      </c>
      <c r="D82" s="11" t="s">
        <v>47</v>
      </c>
      <c r="E82" s="7" t="s">
        <v>7</v>
      </c>
      <c r="F82" s="7" t="s">
        <v>25</v>
      </c>
      <c r="G82" s="6">
        <v>65.61</v>
      </c>
      <c r="H82" s="6">
        <v>2.3113782067000104</v>
      </c>
      <c r="I82" s="11" t="s">
        <v>110</v>
      </c>
    </row>
    <row r="83" spans="1:9">
      <c r="A83" s="7">
        <v>82</v>
      </c>
      <c r="B83" s="7">
        <v>334</v>
      </c>
      <c r="C83" s="11" t="s">
        <v>227</v>
      </c>
      <c r="D83" s="11" t="s">
        <v>69</v>
      </c>
      <c r="E83" s="7" t="s">
        <v>8</v>
      </c>
      <c r="F83" s="7" t="s">
        <v>107</v>
      </c>
      <c r="G83" s="21">
        <v>5.1226851851851858E-3</v>
      </c>
      <c r="H83" s="6">
        <v>2.1591061599999968</v>
      </c>
      <c r="I83" s="11" t="s">
        <v>110</v>
      </c>
    </row>
    <row r="84" spans="1:9">
      <c r="A84" s="7">
        <v>83</v>
      </c>
      <c r="B84" s="7">
        <v>391</v>
      </c>
      <c r="C84" s="11" t="s">
        <v>216</v>
      </c>
      <c r="D84" s="11" t="s">
        <v>76</v>
      </c>
      <c r="E84" s="7" t="s">
        <v>7</v>
      </c>
      <c r="F84" s="7" t="s">
        <v>25</v>
      </c>
      <c r="G84" s="6">
        <v>66.88</v>
      </c>
      <c r="H84" s="6">
        <v>1.966181068800015</v>
      </c>
      <c r="I84" s="11" t="s">
        <v>110</v>
      </c>
    </row>
    <row r="85" spans="1:9">
      <c r="A85" s="7">
        <v>84</v>
      </c>
      <c r="B85" s="7">
        <v>331</v>
      </c>
      <c r="C85" s="11" t="s">
        <v>162</v>
      </c>
      <c r="D85" s="11" t="s">
        <v>65</v>
      </c>
      <c r="E85" s="7" t="s">
        <v>7</v>
      </c>
      <c r="F85" s="7" t="s">
        <v>25</v>
      </c>
      <c r="G85" s="6">
        <v>67.38</v>
      </c>
      <c r="H85" s="6">
        <v>1.8379115787999944</v>
      </c>
      <c r="I85" s="11" t="s">
        <v>110</v>
      </c>
    </row>
    <row r="86" spans="1:9">
      <c r="A86" s="7">
        <v>85</v>
      </c>
      <c r="B86" s="7">
        <v>347</v>
      </c>
      <c r="C86" s="11" t="s">
        <v>176</v>
      </c>
      <c r="D86" s="11" t="s">
        <v>46</v>
      </c>
      <c r="E86" s="7" t="s">
        <v>7</v>
      </c>
      <c r="F86" s="7" t="s">
        <v>107</v>
      </c>
      <c r="G86" s="21">
        <v>3.9719907407407403E-3</v>
      </c>
      <c r="H86" s="6">
        <v>1.8042270524000015</v>
      </c>
      <c r="I86" s="11" t="s">
        <v>110</v>
      </c>
    </row>
    <row r="87" spans="1:9">
      <c r="A87" s="7">
        <v>86</v>
      </c>
      <c r="B87" s="7">
        <v>381</v>
      </c>
      <c r="C87" s="11" t="s">
        <v>206</v>
      </c>
      <c r="D87" s="11" t="s">
        <v>69</v>
      </c>
      <c r="E87" s="7" t="s">
        <v>7</v>
      </c>
      <c r="F87" s="7" t="s">
        <v>107</v>
      </c>
      <c r="G87" s="21">
        <v>3.9930555555555561E-3</v>
      </c>
      <c r="H87" s="6">
        <v>1.7135749999999916</v>
      </c>
      <c r="I87" s="11" t="s">
        <v>110</v>
      </c>
    </row>
    <row r="88" spans="1:9">
      <c r="A88" s="7">
        <v>87</v>
      </c>
      <c r="B88" s="7">
        <v>394</v>
      </c>
      <c r="C88" s="11" t="s">
        <v>219</v>
      </c>
      <c r="D88" s="11" t="s">
        <v>39</v>
      </c>
      <c r="E88" s="7" t="s">
        <v>7</v>
      </c>
      <c r="F88" s="7" t="s">
        <v>107</v>
      </c>
      <c r="G88" s="21">
        <v>4.0344907407407404E-3</v>
      </c>
      <c r="H88" s="6">
        <v>1.5420449563999954</v>
      </c>
      <c r="I88" s="11" t="s">
        <v>110</v>
      </c>
    </row>
    <row r="89" spans="1:9">
      <c r="A89" s="7">
        <v>88</v>
      </c>
      <c r="B89" s="7">
        <v>392</v>
      </c>
      <c r="C89" s="11" t="s">
        <v>217</v>
      </c>
      <c r="D89" s="11" t="s">
        <v>76</v>
      </c>
      <c r="E89" s="7" t="s">
        <v>7</v>
      </c>
      <c r="F89" s="7" t="s">
        <v>25</v>
      </c>
      <c r="G89" s="6">
        <v>68.61</v>
      </c>
      <c r="H89" s="6">
        <v>1.5407260267000129</v>
      </c>
      <c r="I89" s="11" t="s">
        <v>110</v>
      </c>
    </row>
    <row r="90" spans="1:9">
      <c r="A90" s="7">
        <v>89</v>
      </c>
      <c r="B90" s="7">
        <v>335</v>
      </c>
      <c r="C90" s="11" t="s">
        <v>165</v>
      </c>
      <c r="D90" s="11" t="s">
        <v>69</v>
      </c>
      <c r="E90" s="7" t="s">
        <v>8</v>
      </c>
      <c r="F90" s="7" t="s">
        <v>107</v>
      </c>
      <c r="G90" s="21">
        <v>5.382060185185185E-3</v>
      </c>
      <c r="H90" s="6">
        <v>1.4906777115999967</v>
      </c>
      <c r="I90" s="11" t="s">
        <v>110</v>
      </c>
    </row>
    <row r="91" spans="1:9">
      <c r="A91" s="7">
        <v>90</v>
      </c>
      <c r="B91" s="7">
        <v>315</v>
      </c>
      <c r="C91" s="11" t="s">
        <v>147</v>
      </c>
      <c r="D91" s="11" t="s">
        <v>65</v>
      </c>
      <c r="E91" s="7" t="s">
        <v>7</v>
      </c>
      <c r="F91" s="7" t="s">
        <v>15</v>
      </c>
      <c r="G91" s="6">
        <v>3.15</v>
      </c>
      <c r="H91" s="6">
        <v>1.393635</v>
      </c>
      <c r="I91" s="11" t="s">
        <v>110</v>
      </c>
    </row>
    <row r="92" spans="1:9">
      <c r="A92" s="7">
        <v>91</v>
      </c>
      <c r="B92" s="7">
        <v>346</v>
      </c>
      <c r="C92" s="11" t="s">
        <v>175</v>
      </c>
      <c r="D92" s="11" t="s">
        <v>69</v>
      </c>
      <c r="E92" s="7" t="s">
        <v>8</v>
      </c>
      <c r="F92" s="7" t="s">
        <v>107</v>
      </c>
      <c r="G92" s="21">
        <v>5.5273148148148148E-3</v>
      </c>
      <c r="H92" s="6">
        <v>1.167240617600005</v>
      </c>
      <c r="I92" s="11" t="s">
        <v>110</v>
      </c>
    </row>
    <row r="93" spans="1:9">
      <c r="A93" s="7">
        <v>92</v>
      </c>
      <c r="B93" s="7">
        <v>337</v>
      </c>
      <c r="C93" s="11" t="s">
        <v>168</v>
      </c>
      <c r="D93" s="11" t="s">
        <v>69</v>
      </c>
      <c r="E93" s="7" t="s">
        <v>8</v>
      </c>
      <c r="F93" s="7" t="s">
        <v>107</v>
      </c>
      <c r="G93" s="21">
        <v>5.5348379629629628E-3</v>
      </c>
      <c r="H93" s="6">
        <v>1.1514841755999987</v>
      </c>
      <c r="I93" s="11" t="s">
        <v>110</v>
      </c>
    </row>
    <row r="94" spans="1:9">
      <c r="A94" s="7">
        <v>93</v>
      </c>
      <c r="B94" s="7">
        <v>398</v>
      </c>
      <c r="C94" s="11" t="s">
        <v>224</v>
      </c>
      <c r="D94" s="11" t="s">
        <v>39</v>
      </c>
      <c r="E94" s="7" t="s">
        <v>7</v>
      </c>
      <c r="F94" s="7" t="s">
        <v>107</v>
      </c>
      <c r="G94" s="21">
        <v>4.1438657407407405E-3</v>
      </c>
      <c r="H94" s="6">
        <v>1.1324829958999907</v>
      </c>
      <c r="I94" s="11" t="s">
        <v>110</v>
      </c>
    </row>
    <row r="95" spans="1:9">
      <c r="A95" s="7">
        <v>94</v>
      </c>
      <c r="B95" s="7">
        <v>391</v>
      </c>
      <c r="C95" s="11" t="s">
        <v>216</v>
      </c>
      <c r="D95" s="11" t="s">
        <v>76</v>
      </c>
      <c r="E95" s="7" t="s">
        <v>7</v>
      </c>
      <c r="F95" s="7" t="s">
        <v>107</v>
      </c>
      <c r="G95" s="21">
        <v>4.1737268518518521E-3</v>
      </c>
      <c r="H95" s="6">
        <v>1.0315602071000103</v>
      </c>
      <c r="I95" s="11" t="s">
        <v>110</v>
      </c>
    </row>
    <row r="96" spans="1:9">
      <c r="A96" s="7">
        <v>95</v>
      </c>
      <c r="B96" s="7">
        <v>392</v>
      </c>
      <c r="C96" s="11" t="s">
        <v>217</v>
      </c>
      <c r="D96" s="11" t="s">
        <v>76</v>
      </c>
      <c r="E96" s="7" t="s">
        <v>7</v>
      </c>
      <c r="F96" s="7" t="s">
        <v>107</v>
      </c>
      <c r="G96" s="21">
        <v>4.1796296296296295E-3</v>
      </c>
      <c r="H96" s="6">
        <v>1.0121634944000015</v>
      </c>
      <c r="I96" s="11" t="s">
        <v>110</v>
      </c>
    </row>
    <row r="97" spans="1:9">
      <c r="A97" s="7">
        <v>96</v>
      </c>
      <c r="B97" s="7">
        <v>347</v>
      </c>
      <c r="C97" s="11" t="s">
        <v>176</v>
      </c>
      <c r="D97" s="11" t="s">
        <v>46</v>
      </c>
      <c r="E97" s="7" t="s">
        <v>7</v>
      </c>
      <c r="F97" s="7" t="s">
        <v>25</v>
      </c>
      <c r="G97" s="6">
        <v>71.209999999999994</v>
      </c>
      <c r="H97" s="6">
        <v>0.9984365907000029</v>
      </c>
      <c r="I97" s="11" t="s">
        <v>110</v>
      </c>
    </row>
    <row r="98" spans="1:9">
      <c r="A98" s="7">
        <v>97</v>
      </c>
      <c r="B98" s="7">
        <v>399</v>
      </c>
      <c r="C98" s="11" t="s">
        <v>223</v>
      </c>
      <c r="D98" s="11" t="s">
        <v>69</v>
      </c>
      <c r="E98" s="7" t="s">
        <v>7</v>
      </c>
      <c r="F98" s="7" t="s">
        <v>107</v>
      </c>
      <c r="G98" s="21">
        <v>4.2825231481481481E-3</v>
      </c>
      <c r="H98" s="6">
        <v>0.70338383510001223</v>
      </c>
      <c r="I98" s="11" t="s">
        <v>110</v>
      </c>
    </row>
    <row r="99" spans="1:9">
      <c r="A99" s="7">
        <v>98</v>
      </c>
      <c r="B99" s="7">
        <v>375</v>
      </c>
      <c r="C99" s="11" t="s">
        <v>200</v>
      </c>
      <c r="D99" s="11" t="s">
        <v>69</v>
      </c>
      <c r="E99" s="7" t="s">
        <v>7</v>
      </c>
      <c r="F99" s="7" t="s">
        <v>107</v>
      </c>
      <c r="G99" s="21">
        <v>4.2878472222222224E-3</v>
      </c>
      <c r="H99" s="6">
        <v>0.68891613589999912</v>
      </c>
      <c r="I99" s="11" t="s">
        <v>110</v>
      </c>
    </row>
    <row r="100" spans="1:9">
      <c r="A100" s="7">
        <v>99</v>
      </c>
      <c r="B100" s="7">
        <v>369</v>
      </c>
      <c r="C100" s="11" t="s">
        <v>194</v>
      </c>
      <c r="D100" s="11" t="s">
        <v>69</v>
      </c>
      <c r="E100" s="7" t="s">
        <v>7</v>
      </c>
      <c r="F100" s="7" t="s">
        <v>107</v>
      </c>
      <c r="G100" s="21">
        <v>4.2996527777777772E-3</v>
      </c>
      <c r="H100" s="6">
        <v>0.65736545509999811</v>
      </c>
      <c r="I100" s="11" t="s">
        <v>110</v>
      </c>
    </row>
    <row r="101" spans="1:9">
      <c r="A101" s="7">
        <v>100</v>
      </c>
      <c r="B101" s="7">
        <v>327</v>
      </c>
      <c r="C101" s="11" t="s">
        <v>157</v>
      </c>
      <c r="D101" s="11" t="s">
        <v>72</v>
      </c>
      <c r="E101" s="7" t="s">
        <v>7</v>
      </c>
      <c r="F101" s="7" t="s">
        <v>107</v>
      </c>
      <c r="G101" s="21">
        <v>4.3003472222222219E-3</v>
      </c>
      <c r="H101" s="6">
        <v>0.65553227750001497</v>
      </c>
      <c r="I101" s="11" t="s">
        <v>110</v>
      </c>
    </row>
    <row r="102" spans="1:9">
      <c r="A102" s="7">
        <v>101</v>
      </c>
      <c r="B102" s="7">
        <v>365</v>
      </c>
      <c r="C102" s="11" t="s">
        <v>190</v>
      </c>
      <c r="D102" s="11" t="s">
        <v>31</v>
      </c>
      <c r="E102" s="7" t="s">
        <v>7</v>
      </c>
      <c r="F102" s="7" t="s">
        <v>107</v>
      </c>
      <c r="G102" s="21">
        <v>4.343865740740741E-3</v>
      </c>
      <c r="H102" s="6">
        <v>0.5456946310999865</v>
      </c>
      <c r="I102" s="11" t="s">
        <v>110</v>
      </c>
    </row>
    <row r="103" spans="1:9">
      <c r="A103" s="7">
        <v>102</v>
      </c>
      <c r="B103" s="7">
        <v>328</v>
      </c>
      <c r="C103" s="11" t="s">
        <v>158</v>
      </c>
      <c r="D103" s="11" t="s">
        <v>69</v>
      </c>
      <c r="E103" s="7" t="s">
        <v>7</v>
      </c>
      <c r="F103" s="7" t="s">
        <v>107</v>
      </c>
      <c r="G103" s="21">
        <v>4.5062499999999998E-3</v>
      </c>
      <c r="H103" s="6">
        <v>0.22345569560000514</v>
      </c>
      <c r="I103" s="11" t="s">
        <v>110</v>
      </c>
    </row>
    <row r="104" spans="1:9">
      <c r="A104" s="7">
        <v>103</v>
      </c>
      <c r="B104" s="7">
        <v>329</v>
      </c>
      <c r="C104" s="11" t="s">
        <v>159</v>
      </c>
      <c r="D104" s="11" t="s">
        <v>69</v>
      </c>
      <c r="E104" s="7" t="s">
        <v>7</v>
      </c>
      <c r="F104" s="7" t="s">
        <v>107</v>
      </c>
      <c r="G104" s="21">
        <v>4.6165509259259259E-3</v>
      </c>
      <c r="H104" s="6">
        <v>8.3380991900003212E-2</v>
      </c>
      <c r="I104" s="11" t="s">
        <v>110</v>
      </c>
    </row>
    <row r="105" spans="1:9">
      <c r="A105" s="7">
        <v>104</v>
      </c>
      <c r="B105" s="7">
        <v>384</v>
      </c>
      <c r="C105" s="11" t="s">
        <v>209</v>
      </c>
      <c r="D105" s="11" t="s">
        <v>69</v>
      </c>
      <c r="E105" s="7" t="s">
        <v>7</v>
      </c>
      <c r="F105" s="7" t="s">
        <v>107</v>
      </c>
      <c r="G105" s="21">
        <v>4.6489583333333331E-3</v>
      </c>
      <c r="H105" s="6">
        <v>5.4343703900003676E-2</v>
      </c>
      <c r="I105" s="11" t="s">
        <v>110</v>
      </c>
    </row>
    <row r="106" spans="1:9">
      <c r="D106" s="5"/>
      <c r="F106" s="16"/>
      <c r="G106" s="17"/>
      <c r="H106" s="8"/>
    </row>
  </sheetData>
  <sortState ref="B2:I105">
    <sortCondition descending="1" ref="H2:H105"/>
  </sortState>
  <dataConsolidate/>
  <conditionalFormatting sqref="I4">
    <cfRule type="colorScale" priority="76">
      <colorScale>
        <cfvo type="min" val="0"/>
        <cfvo type="max" val="0"/>
        <color rgb="FFFF7128"/>
        <color rgb="FFFFEF9C"/>
      </colorScale>
    </cfRule>
  </conditionalFormatting>
  <conditionalFormatting sqref="I3">
    <cfRule type="colorScale" priority="78">
      <colorScale>
        <cfvo type="min" val="0"/>
        <cfvo type="max" val="0"/>
        <color rgb="FFFF7128"/>
        <color rgb="FFFFEF9C"/>
      </colorScale>
    </cfRule>
  </conditionalFormatting>
  <conditionalFormatting sqref="I2">
    <cfRule type="colorScale" priority="81">
      <colorScale>
        <cfvo type="min" val="0"/>
        <cfvo type="max" val="0"/>
        <color rgb="FFFF7128"/>
        <color rgb="FFFFEF9C"/>
      </colorScale>
    </cfRule>
  </conditionalFormatting>
  <conditionalFormatting sqref="I101:I102 I92:I96">
    <cfRule type="colorScale" priority="82">
      <colorScale>
        <cfvo type="min" val="0"/>
        <cfvo type="max" val="0"/>
        <color rgb="FFFF7128"/>
        <color rgb="FFFFEF9C"/>
      </colorScale>
    </cfRule>
  </conditionalFormatting>
  <conditionalFormatting sqref="I97:I100">
    <cfRule type="colorScale" priority="84">
      <colorScale>
        <cfvo type="min" val="0"/>
        <cfvo type="max" val="0"/>
        <color rgb="FFFF7128"/>
        <color rgb="FFFFEF9C"/>
      </colorScale>
    </cfRule>
  </conditionalFormatting>
  <conditionalFormatting sqref="I103">
    <cfRule type="colorScale" priority="85">
      <colorScale>
        <cfvo type="min" val="0"/>
        <cfvo type="max" val="0"/>
        <color rgb="FFFF7128"/>
        <color rgb="FFFFEF9C"/>
      </colorScale>
    </cfRule>
  </conditionalFormatting>
  <pageMargins left="0.75" right="0.75" top="1" bottom="1" header="0.5" footer="0.5"/>
  <pageSetup paperSize="9" scale="88" fitToHeight="0" orientation="portrait" horizontalDpi="300" verticalDpi="300" r:id="rId1"/>
  <headerFooter alignWithMargins="0">
    <oddHeader xml:space="preserve">&amp;C&amp;"Arial,Bold"&amp;14John Buckley Sports 
Cork County Track and Field League Round 1 (13.05.2015)&amp;R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7:G39"/>
  <sheetViews>
    <sheetView topLeftCell="A14" zoomScaleNormal="100" workbookViewId="0">
      <selection activeCell="B25" sqref="B25:C29"/>
    </sheetView>
  </sheetViews>
  <sheetFormatPr defaultRowHeight="12.75"/>
  <cols>
    <col min="1" max="1" width="32" style="39" bestFit="1" customWidth="1"/>
    <col min="2" max="4" width="25.7109375" style="40" customWidth="1"/>
    <col min="5" max="5" width="15" style="40" bestFit="1" customWidth="1"/>
    <col min="6" max="6" width="13.7109375" style="40" bestFit="1" customWidth="1"/>
    <col min="7" max="7" width="18.7109375" style="40" bestFit="1" customWidth="1"/>
    <col min="8" max="16384" width="9.140625" style="39"/>
  </cols>
  <sheetData>
    <row r="7" spans="1:7">
      <c r="A7" s="69">
        <v>2</v>
      </c>
    </row>
    <row r="8" spans="1:7" ht="27">
      <c r="A8" s="99" t="s">
        <v>102</v>
      </c>
      <c r="B8" s="99"/>
      <c r="C8" s="99"/>
      <c r="D8" s="66"/>
    </row>
    <row r="9" spans="1:7" ht="27">
      <c r="A9" s="67"/>
      <c r="B9" s="67"/>
      <c r="C9" s="67"/>
      <c r="D9" s="66"/>
    </row>
    <row r="10" spans="1:7" ht="27" customHeight="1">
      <c r="A10" s="100" t="s">
        <v>101</v>
      </c>
      <c r="B10" s="100"/>
      <c r="C10" s="100"/>
      <c r="D10" s="65"/>
    </row>
    <row r="12" spans="1:7" ht="24.75">
      <c r="A12" s="64"/>
      <c r="B12" s="63"/>
      <c r="C12" s="62"/>
      <c r="D12" s="61"/>
      <c r="E12" s="61"/>
      <c r="F12" s="61"/>
      <c r="G12" s="61"/>
    </row>
    <row r="13" spans="1:7" s="44" customFormat="1" ht="24.75">
      <c r="A13" s="49" t="s">
        <v>100</v>
      </c>
      <c r="B13" s="97" t="str">
        <f>VLOOKUP($A$7,'Individual Results'!$A$1:$I$150,3,FALSE)</f>
        <v>Daniel Ryan</v>
      </c>
      <c r="C13" s="98"/>
      <c r="D13" s="45"/>
      <c r="E13" s="45"/>
      <c r="F13" s="45"/>
    </row>
    <row r="14" spans="1:7">
      <c r="A14" s="56"/>
      <c r="B14" s="60"/>
      <c r="C14" s="59"/>
      <c r="G14" s="39"/>
    </row>
    <row r="15" spans="1:7" ht="24.75">
      <c r="A15" s="49" t="s">
        <v>99</v>
      </c>
      <c r="B15" s="97" t="str">
        <f>VLOOKUP($A$7,'Individual Results'!$A$1:$I$150,4,FALSE)</f>
        <v>Moycarkey Coolcroo</v>
      </c>
      <c r="C15" s="98"/>
      <c r="G15" s="39"/>
    </row>
    <row r="16" spans="1:7">
      <c r="A16" s="57"/>
      <c r="B16" s="55"/>
      <c r="C16" s="54"/>
      <c r="G16" s="39"/>
    </row>
    <row r="17" spans="1:7" ht="24.75">
      <c r="A17" s="49" t="s">
        <v>98</v>
      </c>
      <c r="B17" s="97" t="str">
        <f>VLOOKUP($A$7,'Individual Results'!$A$1:$I$150,6,FALSE)</f>
        <v>110mH</v>
      </c>
      <c r="C17" s="98"/>
      <c r="G17" s="39"/>
    </row>
    <row r="18" spans="1:7">
      <c r="A18" s="58"/>
      <c r="B18" s="55"/>
      <c r="C18" s="54"/>
      <c r="G18" s="39"/>
    </row>
    <row r="19" spans="1:7" ht="24.75">
      <c r="A19" s="49" t="s">
        <v>97</v>
      </c>
      <c r="B19" s="101">
        <f>VLOOKUP($A$7,'Individual Results'!$A$1:$I$150,7,FALSE)</f>
        <v>14.63</v>
      </c>
      <c r="C19" s="102"/>
      <c r="G19" s="39"/>
    </row>
    <row r="20" spans="1:7">
      <c r="A20" s="57"/>
      <c r="B20" s="55"/>
      <c r="C20" s="54"/>
      <c r="G20" s="39"/>
    </row>
    <row r="21" spans="1:7" ht="24.75">
      <c r="A21" s="49" t="s">
        <v>96</v>
      </c>
      <c r="B21" s="97">
        <f>VLOOKUP($A$7,'Individual Results'!$A$1:$I$150,8,FALSE)</f>
        <v>9.5804373378999976</v>
      </c>
      <c r="C21" s="98"/>
      <c r="G21" s="39"/>
    </row>
    <row r="22" spans="1:7" s="44" customFormat="1">
      <c r="A22" s="53"/>
      <c r="B22" s="51"/>
      <c r="C22" s="50"/>
      <c r="D22" s="45"/>
      <c r="E22" s="45"/>
      <c r="F22" s="45"/>
    </row>
    <row r="23" spans="1:7" ht="24.75">
      <c r="A23" s="49" t="s">
        <v>95</v>
      </c>
      <c r="B23" s="97" t="str">
        <f>VLOOKUP($A$7,'Individual Results'!$A$1:$I$150,9,FALSE)</f>
        <v>Diamond</v>
      </c>
      <c r="C23" s="98"/>
      <c r="G23" s="39"/>
    </row>
    <row r="24" spans="1:7">
      <c r="A24" s="56"/>
      <c r="B24" s="55"/>
      <c r="C24" s="54"/>
    </row>
    <row r="25" spans="1:7" ht="24.75">
      <c r="A25" s="49" t="s">
        <v>94</v>
      </c>
      <c r="B25" s="97"/>
      <c r="C25" s="98"/>
    </row>
    <row r="26" spans="1:7" s="44" customFormat="1">
      <c r="A26" s="53"/>
      <c r="B26" s="51"/>
      <c r="C26" s="50"/>
      <c r="D26" s="45"/>
      <c r="E26" s="45"/>
      <c r="F26" s="45"/>
      <c r="G26" s="45"/>
    </row>
    <row r="27" spans="1:7" s="44" customFormat="1" ht="24.75">
      <c r="A27" s="49" t="s">
        <v>93</v>
      </c>
      <c r="B27" s="97" t="s">
        <v>5</v>
      </c>
      <c r="C27" s="98"/>
      <c r="D27" s="45"/>
      <c r="E27" s="45"/>
      <c r="F27" s="45"/>
      <c r="G27" s="45"/>
    </row>
    <row r="28" spans="1:7" s="44" customFormat="1" ht="12.75" customHeight="1">
      <c r="A28" s="52"/>
      <c r="B28" s="51"/>
      <c r="C28" s="50"/>
      <c r="D28" s="45"/>
      <c r="E28" s="45"/>
      <c r="F28" s="45"/>
      <c r="G28" s="45"/>
    </row>
    <row r="29" spans="1:7" s="44" customFormat="1" ht="24.75">
      <c r="A29" s="49" t="s">
        <v>92</v>
      </c>
      <c r="B29" s="97" t="s">
        <v>105</v>
      </c>
      <c r="C29" s="98"/>
      <c r="D29" s="45"/>
      <c r="E29" s="45"/>
      <c r="F29" s="45"/>
      <c r="G29" s="45"/>
    </row>
    <row r="30" spans="1:7" s="44" customFormat="1">
      <c r="A30" s="48"/>
      <c r="B30" s="47"/>
      <c r="C30" s="46"/>
      <c r="D30" s="45"/>
      <c r="E30" s="45"/>
      <c r="F30" s="45"/>
      <c r="G30" s="45"/>
    </row>
    <row r="31" spans="1:7" s="44" customFormat="1">
      <c r="D31" s="45"/>
      <c r="E31" s="45"/>
      <c r="F31" s="45"/>
      <c r="G31" s="45"/>
    </row>
    <row r="36" spans="1:3" ht="19.5">
      <c r="A36" s="43" t="s">
        <v>91</v>
      </c>
      <c r="B36" s="43"/>
      <c r="C36" s="42" t="s">
        <v>90</v>
      </c>
    </row>
    <row r="39" spans="1:3" ht="24.75">
      <c r="C39" s="41"/>
    </row>
  </sheetData>
  <mergeCells count="11">
    <mergeCell ref="B29:C29"/>
    <mergeCell ref="A8:C8"/>
    <mergeCell ref="A10:C10"/>
    <mergeCell ref="B13:C13"/>
    <mergeCell ref="B15:C15"/>
    <mergeCell ref="B17:C17"/>
    <mergeCell ref="B19:C19"/>
    <mergeCell ref="B21:C21"/>
    <mergeCell ref="B23:C23"/>
    <mergeCell ref="B25:C25"/>
    <mergeCell ref="B27:C27"/>
  </mergeCells>
  <pageMargins left="0.75" right="0.75" top="1" bottom="1" header="0.5" footer="0.5"/>
  <pageSetup paperSize="9" scale="9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7:G39"/>
  <sheetViews>
    <sheetView topLeftCell="A11" zoomScaleNormal="100" workbookViewId="0">
      <selection activeCell="B25" sqref="B25:C29"/>
    </sheetView>
  </sheetViews>
  <sheetFormatPr defaultRowHeight="12.75"/>
  <cols>
    <col min="1" max="1" width="32" style="39" bestFit="1" customWidth="1"/>
    <col min="2" max="4" width="25.7109375" style="40" customWidth="1"/>
    <col min="5" max="5" width="15" style="40" bestFit="1" customWidth="1"/>
    <col min="6" max="6" width="13.7109375" style="40" bestFit="1" customWidth="1"/>
    <col min="7" max="7" width="18.7109375" style="40" bestFit="1" customWidth="1"/>
    <col min="8" max="16384" width="9.140625" style="39"/>
  </cols>
  <sheetData>
    <row r="7" spans="1:7">
      <c r="A7" s="69">
        <v>1</v>
      </c>
    </row>
    <row r="8" spans="1:7" ht="27">
      <c r="A8" s="99" t="s">
        <v>102</v>
      </c>
      <c r="B8" s="99"/>
      <c r="C8" s="99"/>
      <c r="D8" s="66"/>
    </row>
    <row r="9" spans="1:7" ht="27">
      <c r="A9" s="67"/>
      <c r="B9" s="67"/>
      <c r="C9" s="67"/>
      <c r="D9" s="66"/>
    </row>
    <row r="10" spans="1:7" ht="27" customHeight="1">
      <c r="A10" s="100" t="s">
        <v>101</v>
      </c>
      <c r="B10" s="100"/>
      <c r="C10" s="100"/>
      <c r="D10" s="65"/>
    </row>
    <row r="12" spans="1:7" ht="24.75">
      <c r="A12" s="64"/>
      <c r="B12" s="63"/>
      <c r="C12" s="62"/>
      <c r="D12" s="61"/>
      <c r="E12" s="61"/>
      <c r="F12" s="61"/>
      <c r="G12" s="61"/>
    </row>
    <row r="13" spans="1:7" s="44" customFormat="1" ht="24.75">
      <c r="A13" s="49" t="s">
        <v>100</v>
      </c>
      <c r="B13" s="97" t="str">
        <f>VLOOKUP($A$7,'Individual Results'!$A$1:$I$150,3,FALSE)</f>
        <v>Michelle Finn</v>
      </c>
      <c r="C13" s="98"/>
      <c r="D13" s="45"/>
      <c r="E13" s="45"/>
      <c r="F13" s="45"/>
    </row>
    <row r="14" spans="1:7">
      <c r="A14" s="56"/>
      <c r="B14" s="60"/>
      <c r="C14" s="59"/>
      <c r="G14" s="39"/>
    </row>
    <row r="15" spans="1:7" ht="24.75">
      <c r="A15" s="49" t="s">
        <v>99</v>
      </c>
      <c r="B15" s="97" t="str">
        <f>VLOOKUP($A$7,'Individual Results'!$A$1:$I$150,4,FALSE)</f>
        <v>Leevale</v>
      </c>
      <c r="C15" s="98"/>
      <c r="G15" s="39"/>
    </row>
    <row r="16" spans="1:7">
      <c r="A16" s="57"/>
      <c r="B16" s="55"/>
      <c r="C16" s="54"/>
      <c r="G16" s="39"/>
    </row>
    <row r="17" spans="1:7" ht="24.75">
      <c r="A17" s="49" t="s">
        <v>98</v>
      </c>
      <c r="B17" s="97" t="str">
        <f>VLOOKUP($A$7,'Individual Results'!$A$1:$I$150,6,FALSE)</f>
        <v>Mile</v>
      </c>
      <c r="C17" s="98"/>
      <c r="G17" s="39"/>
    </row>
    <row r="18" spans="1:7">
      <c r="A18" s="58"/>
      <c r="B18" s="55"/>
      <c r="C18" s="54"/>
      <c r="G18" s="39"/>
    </row>
    <row r="19" spans="1:7" ht="24.75">
      <c r="A19" s="49" t="s">
        <v>97</v>
      </c>
      <c r="B19" s="103">
        <f>VLOOKUP($A$7,'Individual Results'!$A$1:$I$150,7,FALSE)</f>
        <v>3.3650462962962961E-3</v>
      </c>
      <c r="C19" s="104"/>
      <c r="G19" s="39"/>
    </row>
    <row r="20" spans="1:7">
      <c r="A20" s="57"/>
      <c r="B20" s="55"/>
      <c r="C20" s="54"/>
      <c r="G20" s="39"/>
    </row>
    <row r="21" spans="1:7" ht="24.75">
      <c r="A21" s="49" t="s">
        <v>96</v>
      </c>
      <c r="B21" s="97">
        <f>VLOOKUP($A$7,'Individual Results'!$A$1:$I$150,8,FALSE)</f>
        <v>9.7585693216000031</v>
      </c>
      <c r="C21" s="98"/>
      <c r="G21" s="39"/>
    </row>
    <row r="22" spans="1:7" s="44" customFormat="1">
      <c r="A22" s="53"/>
      <c r="B22" s="51"/>
      <c r="C22" s="50"/>
      <c r="D22" s="45"/>
      <c r="E22" s="45"/>
      <c r="F22" s="45"/>
    </row>
    <row r="23" spans="1:7" ht="24.75">
      <c r="A23" s="49" t="s">
        <v>95</v>
      </c>
      <c r="B23" s="97" t="str">
        <f>VLOOKUP($A$7,'Individual Results'!$A$1:$I$150,9,FALSE)</f>
        <v>Diamond</v>
      </c>
      <c r="C23" s="98"/>
      <c r="G23" s="39"/>
    </row>
    <row r="24" spans="1:7">
      <c r="A24" s="56"/>
      <c r="B24" s="55"/>
      <c r="C24" s="54"/>
    </row>
    <row r="25" spans="1:7" ht="24.75">
      <c r="A25" s="49" t="s">
        <v>94</v>
      </c>
      <c r="B25" s="97"/>
      <c r="C25" s="98"/>
    </row>
    <row r="26" spans="1:7" s="44" customFormat="1">
      <c r="A26" s="53"/>
      <c r="B26" s="51"/>
      <c r="C26" s="50"/>
      <c r="D26" s="45"/>
      <c r="E26" s="45"/>
      <c r="F26" s="45"/>
      <c r="G26" s="45"/>
    </row>
    <row r="27" spans="1:7" s="44" customFormat="1" ht="24.75">
      <c r="A27" s="49" t="s">
        <v>93</v>
      </c>
      <c r="B27" s="97" t="s">
        <v>5</v>
      </c>
      <c r="C27" s="98"/>
      <c r="D27" s="45"/>
      <c r="E27" s="45"/>
      <c r="F27" s="45"/>
      <c r="G27" s="45"/>
    </row>
    <row r="28" spans="1:7" s="44" customFormat="1" ht="12.75" customHeight="1">
      <c r="A28" s="52"/>
      <c r="B28" s="51"/>
      <c r="C28" s="50"/>
      <c r="D28" s="45"/>
      <c r="E28" s="45"/>
      <c r="F28" s="45"/>
      <c r="G28" s="45"/>
    </row>
    <row r="29" spans="1:7" s="44" customFormat="1" ht="24.75">
      <c r="A29" s="49" t="s">
        <v>92</v>
      </c>
      <c r="B29" s="97" t="s">
        <v>105</v>
      </c>
      <c r="C29" s="98"/>
      <c r="D29" s="45"/>
      <c r="E29" s="45"/>
      <c r="F29" s="45"/>
      <c r="G29" s="45"/>
    </row>
    <row r="30" spans="1:7" s="44" customFormat="1">
      <c r="A30" s="48"/>
      <c r="B30" s="47"/>
      <c r="C30" s="46"/>
      <c r="D30" s="45"/>
      <c r="E30" s="45"/>
      <c r="F30" s="45"/>
      <c r="G30" s="45"/>
    </row>
    <row r="31" spans="1:7" s="44" customFormat="1">
      <c r="D31" s="45"/>
      <c r="E31" s="45"/>
      <c r="F31" s="45"/>
      <c r="G31" s="45"/>
    </row>
    <row r="36" spans="1:3" ht="19.5">
      <c r="A36" s="43" t="s">
        <v>91</v>
      </c>
      <c r="B36" s="43"/>
      <c r="C36" s="42" t="s">
        <v>90</v>
      </c>
    </row>
    <row r="39" spans="1:3" ht="24.75">
      <c r="C39" s="41"/>
    </row>
  </sheetData>
  <mergeCells count="11">
    <mergeCell ref="B29:C29"/>
    <mergeCell ref="A8:C8"/>
    <mergeCell ref="A10:C10"/>
    <mergeCell ref="B13:C13"/>
    <mergeCell ref="B15:C15"/>
    <mergeCell ref="B17:C17"/>
    <mergeCell ref="B19:C19"/>
    <mergeCell ref="B21:C21"/>
    <mergeCell ref="B23:C23"/>
    <mergeCell ref="B25:C25"/>
    <mergeCell ref="B27:C27"/>
  </mergeCells>
  <pageMargins left="0.75" right="0.75" top="1" bottom="1" header="0.5" footer="0.5"/>
  <pageSetup paperSize="9" scale="99" orientation="portrait" horizontalDpi="4294967294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7:G39"/>
  <sheetViews>
    <sheetView topLeftCell="A7" zoomScaleNormal="100" workbookViewId="0">
      <selection activeCell="D28" sqref="D28"/>
    </sheetView>
  </sheetViews>
  <sheetFormatPr defaultRowHeight="12.75"/>
  <cols>
    <col min="1" max="1" width="32" style="39" bestFit="1" customWidth="1"/>
    <col min="2" max="4" width="25.7109375" style="40" customWidth="1"/>
    <col min="5" max="5" width="15" style="40" bestFit="1" customWidth="1"/>
    <col min="6" max="6" width="13.7109375" style="40" bestFit="1" customWidth="1"/>
    <col min="7" max="7" width="18.7109375" style="40" bestFit="1" customWidth="1"/>
    <col min="8" max="16384" width="9.140625" style="39"/>
  </cols>
  <sheetData>
    <row r="7" spans="1:7">
      <c r="A7" s="69">
        <v>4</v>
      </c>
    </row>
    <row r="8" spans="1:7" ht="27">
      <c r="A8" s="99" t="s">
        <v>102</v>
      </c>
      <c r="B8" s="99"/>
      <c r="C8" s="99"/>
      <c r="D8" s="66"/>
    </row>
    <row r="9" spans="1:7" ht="27">
      <c r="A9" s="68"/>
      <c r="B9" s="68"/>
      <c r="C9" s="68"/>
      <c r="D9" s="66"/>
    </row>
    <row r="10" spans="1:7" ht="27" customHeight="1">
      <c r="A10" s="100" t="s">
        <v>101</v>
      </c>
      <c r="B10" s="100"/>
      <c r="C10" s="100"/>
      <c r="D10" s="65"/>
    </row>
    <row r="12" spans="1:7" ht="24.75">
      <c r="A12" s="64"/>
      <c r="B12" s="63"/>
      <c r="C12" s="62"/>
      <c r="D12" s="61"/>
      <c r="E12" s="61"/>
      <c r="F12" s="61"/>
      <c r="G12" s="61"/>
    </row>
    <row r="13" spans="1:7" s="44" customFormat="1" ht="24.75">
      <c r="A13" s="49" t="s">
        <v>100</v>
      </c>
      <c r="B13" s="97" t="str">
        <f>VLOOKUP($A$7,'Individual Results'!$A$1:$I$150,3,FALSE)</f>
        <v>Carol Finn</v>
      </c>
      <c r="C13" s="98"/>
      <c r="D13" s="45"/>
      <c r="E13" s="45"/>
      <c r="F13" s="45"/>
    </row>
    <row r="14" spans="1:7">
      <c r="A14" s="56"/>
      <c r="B14" s="60"/>
      <c r="C14" s="59"/>
      <c r="G14" s="39"/>
    </row>
    <row r="15" spans="1:7" ht="24.75">
      <c r="A15" s="49" t="s">
        <v>99</v>
      </c>
      <c r="B15" s="97" t="str">
        <f>VLOOKUP($A$7,'Individual Results'!$A$1:$I$150,4,FALSE)</f>
        <v>Leevale</v>
      </c>
      <c r="C15" s="98"/>
      <c r="G15" s="39"/>
    </row>
    <row r="16" spans="1:7">
      <c r="A16" s="57"/>
      <c r="B16" s="55"/>
      <c r="C16" s="54"/>
      <c r="G16" s="39"/>
    </row>
    <row r="17" spans="1:7" ht="24.75">
      <c r="A17" s="49" t="s">
        <v>98</v>
      </c>
      <c r="B17" s="97" t="str">
        <f>VLOOKUP($A$7,'Individual Results'!$A$1:$I$150,6,FALSE)</f>
        <v>Mile</v>
      </c>
      <c r="C17" s="98"/>
      <c r="G17" s="39"/>
    </row>
    <row r="18" spans="1:7">
      <c r="A18" s="58"/>
      <c r="B18" s="55"/>
      <c r="C18" s="54"/>
      <c r="G18" s="39"/>
    </row>
    <row r="19" spans="1:7" ht="24.75">
      <c r="A19" s="49" t="s">
        <v>104</v>
      </c>
      <c r="B19" s="101">
        <f>VLOOKUP($A$7,'Individual Results'!$A$1:$I$150,7,FALSE)</f>
        <v>3.4931712962962959E-3</v>
      </c>
      <c r="C19" s="102"/>
      <c r="G19" s="39"/>
    </row>
    <row r="20" spans="1:7">
      <c r="A20" s="57"/>
      <c r="B20" s="55"/>
      <c r="C20" s="54"/>
      <c r="G20" s="39"/>
    </row>
    <row r="21" spans="1:7" ht="24.75">
      <c r="A21" s="49" t="s">
        <v>96</v>
      </c>
      <c r="B21" s="97">
        <f>VLOOKUP($A$7,'Individual Results'!$A$1:$I$150,8,FALSE)</f>
        <v>9.0238069276000026</v>
      </c>
      <c r="C21" s="98"/>
      <c r="G21" s="39"/>
    </row>
    <row r="22" spans="1:7" s="44" customFormat="1">
      <c r="A22" s="53"/>
      <c r="B22" s="51"/>
      <c r="C22" s="50"/>
      <c r="D22" s="45"/>
      <c r="E22" s="45"/>
      <c r="F22" s="45"/>
    </row>
    <row r="23" spans="1:7" ht="24.75">
      <c r="A23" s="49" t="s">
        <v>95</v>
      </c>
      <c r="B23" s="97" t="str">
        <f>VLOOKUP($A$7,'Individual Results'!$A$1:$I$150,9,FALSE)</f>
        <v>Diamond</v>
      </c>
      <c r="C23" s="98"/>
      <c r="G23" s="39"/>
    </row>
    <row r="24" spans="1:7">
      <c r="A24" s="56"/>
      <c r="B24" s="55"/>
      <c r="C24" s="54"/>
    </row>
    <row r="25" spans="1:7" ht="24.75">
      <c r="A25" s="49" t="s">
        <v>94</v>
      </c>
      <c r="B25" s="97"/>
      <c r="C25" s="98"/>
    </row>
    <row r="26" spans="1:7" s="44" customFormat="1">
      <c r="A26" s="53"/>
      <c r="B26" s="51"/>
      <c r="C26" s="50"/>
      <c r="D26" s="45"/>
      <c r="E26" s="45"/>
      <c r="F26" s="45"/>
      <c r="G26" s="45"/>
    </row>
    <row r="27" spans="1:7" s="44" customFormat="1" ht="24.75">
      <c r="A27" s="49" t="s">
        <v>93</v>
      </c>
      <c r="B27" s="97" t="s">
        <v>5</v>
      </c>
      <c r="C27" s="98"/>
      <c r="D27" s="45"/>
      <c r="E27" s="45"/>
      <c r="F27" s="45"/>
      <c r="G27" s="45"/>
    </row>
    <row r="28" spans="1:7" s="44" customFormat="1" ht="12.75" customHeight="1">
      <c r="A28" s="52"/>
      <c r="B28" s="51"/>
      <c r="C28" s="50"/>
      <c r="D28" s="45"/>
      <c r="E28" s="45"/>
      <c r="F28" s="45"/>
      <c r="G28" s="45"/>
    </row>
    <row r="29" spans="1:7" s="44" customFormat="1" ht="24.75">
      <c r="A29" s="49" t="s">
        <v>92</v>
      </c>
      <c r="B29" s="97" t="s">
        <v>105</v>
      </c>
      <c r="C29" s="98"/>
      <c r="D29" s="45"/>
      <c r="E29" s="45"/>
      <c r="F29" s="45"/>
      <c r="G29" s="45"/>
    </row>
    <row r="30" spans="1:7" s="44" customFormat="1">
      <c r="A30" s="48"/>
      <c r="B30" s="47"/>
      <c r="C30" s="46"/>
      <c r="D30" s="45"/>
      <c r="E30" s="45"/>
      <c r="F30" s="45"/>
      <c r="G30" s="45"/>
    </row>
    <row r="31" spans="1:7" s="44" customFormat="1">
      <c r="D31" s="45"/>
      <c r="E31" s="45"/>
      <c r="F31" s="45"/>
      <c r="G31" s="45"/>
    </row>
    <row r="36" spans="1:3" ht="19.5">
      <c r="A36" s="43" t="s">
        <v>91</v>
      </c>
      <c r="B36" s="43"/>
      <c r="C36" s="42" t="s">
        <v>90</v>
      </c>
    </row>
    <row r="39" spans="1:3" ht="24.75">
      <c r="C39" s="41"/>
    </row>
  </sheetData>
  <mergeCells count="11">
    <mergeCell ref="B19:C19"/>
    <mergeCell ref="A8:C8"/>
    <mergeCell ref="A10:C10"/>
    <mergeCell ref="B13:C13"/>
    <mergeCell ref="B15:C15"/>
    <mergeCell ref="B17:C17"/>
    <mergeCell ref="B21:C21"/>
    <mergeCell ref="B23:C23"/>
    <mergeCell ref="B25:C25"/>
    <mergeCell ref="B27:C27"/>
    <mergeCell ref="B29:C29"/>
  </mergeCells>
  <pageMargins left="0.75" right="0.75" top="1" bottom="1" header="0.5" footer="0.5"/>
  <pageSetup paperSize="9" scale="9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Entries</vt:lpstr>
      <vt:lpstr>Results</vt:lpstr>
      <vt:lpstr>Field Expanded (LJ &amp;TJ)</vt:lpstr>
      <vt:lpstr>Field Expanded (Throws)</vt:lpstr>
      <vt:lpstr>Individual Results</vt:lpstr>
      <vt:lpstr>Cert Track &lt; 400m</vt:lpstr>
      <vt:lpstr>Cert Track &gt; 400m</vt:lpstr>
      <vt:lpstr>Cert Field Distance</vt:lpstr>
    </vt:vector>
  </TitlesOfParts>
  <Company>CIT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O' Sullivan</dc:creator>
  <cp:lastModifiedBy>John Quigley</cp:lastModifiedBy>
  <cp:lastPrinted>2015-05-13T23:38:47Z</cp:lastPrinted>
  <dcterms:created xsi:type="dcterms:W3CDTF">2010-06-13T13:58:07Z</dcterms:created>
  <dcterms:modified xsi:type="dcterms:W3CDTF">2015-05-14T06:41:34Z</dcterms:modified>
</cp:coreProperties>
</file>